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tabRatio="935" activeTab="2"/>
  </bookViews>
  <sheets>
    <sheet name="IST 1 ohne P" sheetId="1" r:id="rId1"/>
    <sheet name="SOLL 2 ohne P" sheetId="2" r:id="rId2"/>
    <sheet name="SOLL 2 mit P" sheetId="3" r:id="rId3"/>
    <sheet name="Materialien" sheetId="4" r:id="rId4"/>
    <sheet name="Bemerkungen zu Materialien" sheetId="5" r:id="rId5"/>
  </sheets>
  <definedNames>
    <definedName name="b" localSheetId="2">'SOLL 2 mit P'!$C$6</definedName>
    <definedName name="b" localSheetId="1">'SOLL 2 ohne P'!$C$6</definedName>
    <definedName name="b">'IST 1 ohne P'!$C$6</definedName>
    <definedName name="_xlnm.Print_Area" localSheetId="4">'Bemerkungen zu Materialien'!$A$1:$C$7</definedName>
    <definedName name="_xlnm.Print_Area" localSheetId="0">'IST 1 ohne P'!$A$1:$O$46</definedName>
    <definedName name="_xlnm.Print_Area" localSheetId="2">'SOLL 2 mit P'!$A$1:$O$48</definedName>
    <definedName name="_xlnm.Print_Area" localSheetId="1">'SOLL 2 ohne P'!$A$1:$O$48</definedName>
    <definedName name="e">'IST 1 ohne P'!$C$6</definedName>
    <definedName name="h" localSheetId="2">'SOLL 2 mit P'!$D$6</definedName>
    <definedName name="h" localSheetId="1">'SOLL 2 ohne P'!$D$6</definedName>
    <definedName name="h">'IST 1 ohne P'!$D$6</definedName>
    <definedName name="l" localSheetId="2">'SOLL 2 mit P'!$B$6</definedName>
    <definedName name="l" localSheetId="1">'SOLL 2 ohne P'!$B$6</definedName>
    <definedName name="l">'IST 1 ohne P'!$B$6</definedName>
    <definedName name="Material">OFFSET('Materialien'!$A$1,,,COUNTA('Materialien'!$A:$A),COUNTA('Materialien'!$1:$1))</definedName>
    <definedName name="V" localSheetId="2">'SOLL 2 mit P'!$H$6</definedName>
    <definedName name="V" localSheetId="1">'SOLL 2 ohne P'!$H$6</definedName>
    <definedName name="V">'IST 1 ohne P'!$H$6</definedName>
    <definedName name="wed" localSheetId="2">'SOLL 2 mit P'!$D$6</definedName>
    <definedName name="wed">'SOLL 2 ohne P'!$D$6</definedName>
  </definedNames>
  <calcPr fullCalcOnLoad="1"/>
</workbook>
</file>

<file path=xl/comments1.xml><?xml version="1.0" encoding="utf-8"?>
<comments xmlns="http://schemas.openxmlformats.org/spreadsheetml/2006/main">
  <authors>
    <author>Heinz Waldmann</author>
  </authors>
  <commentList>
    <comment ref="A13" authorId="0">
      <text>
        <r>
          <rPr>
            <sz val="11"/>
            <rFont val="Tahoma"/>
            <family val="2"/>
          </rPr>
          <t>Auswahl des Materials durch Klicken auf das Dreiecklein neben dem Eingabefeld</t>
        </r>
      </text>
    </comment>
  </commentList>
</comments>
</file>

<file path=xl/comments2.xml><?xml version="1.0" encoding="utf-8"?>
<comments xmlns="http://schemas.openxmlformats.org/spreadsheetml/2006/main">
  <authors>
    <author>Heinz Waldmann</author>
  </authors>
  <commentList>
    <comment ref="A13" authorId="0">
      <text>
        <r>
          <rPr>
            <sz val="11"/>
            <rFont val="Tahoma"/>
            <family val="2"/>
          </rPr>
          <t>Auswahl des Materials durch Klicken auf das Dreiecklein neben dem Eingabefeld</t>
        </r>
      </text>
    </comment>
  </commentList>
</comments>
</file>

<file path=xl/comments3.xml><?xml version="1.0" encoding="utf-8"?>
<comments xmlns="http://schemas.openxmlformats.org/spreadsheetml/2006/main">
  <authors>
    <author>Heinz Waldmann</author>
  </authors>
  <commentList>
    <comment ref="A13" authorId="0">
      <text>
        <r>
          <rPr>
            <sz val="11"/>
            <rFont val="Tahoma"/>
            <family val="2"/>
          </rPr>
          <t>Auswahl des Materials durch Klicken auf das Dreiecklein neben dem Eingabefeld</t>
        </r>
      </text>
    </comment>
  </commentList>
</comments>
</file>

<file path=xl/sharedStrings.xml><?xml version="1.0" encoding="utf-8"?>
<sst xmlns="http://schemas.openxmlformats.org/spreadsheetml/2006/main" count="218" uniqueCount="115">
  <si>
    <t>Material</t>
  </si>
  <si>
    <t>125 Hz</t>
  </si>
  <si>
    <t>250 Hz</t>
  </si>
  <si>
    <t>500 Hz</t>
  </si>
  <si>
    <t>Kunststoff-Bodenbelag</t>
  </si>
  <si>
    <t>Profilblech glatt (Wand/Decke)</t>
  </si>
  <si>
    <t>Sichtbackstein-Mauerwerk</t>
  </si>
  <si>
    <t>1 kHz</t>
  </si>
  <si>
    <t>2 kHz</t>
  </si>
  <si>
    <t>4 kHz</t>
  </si>
  <si>
    <t>Nutzung</t>
  </si>
  <si>
    <t>Decke</t>
  </si>
  <si>
    <t>Material / Beschaffenheit</t>
  </si>
  <si>
    <t>Wände</t>
  </si>
  <si>
    <t>Boden</t>
  </si>
  <si>
    <r>
      <t>Fläche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</si>
  <si>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r>
      <t>Raumvolumen [m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]</t>
    </r>
  </si>
  <si>
    <r>
      <t>Raumoberflöche S</t>
    </r>
    <r>
      <rPr>
        <vertAlign val="subscript"/>
        <sz val="12"/>
        <rFont val="Arial"/>
        <family val="2"/>
      </rPr>
      <t xml:space="preserve">Total </t>
    </r>
    <r>
      <rPr>
        <sz val="12"/>
        <rFont val="Arial"/>
        <family val="2"/>
      </rPr>
      <t>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</si>
  <si>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undefiniert</t>
  </si>
  <si>
    <r>
      <t>Mindestanforderung α</t>
    </r>
    <r>
      <rPr>
        <vertAlign val="subscript"/>
        <sz val="12"/>
        <rFont val="Arial"/>
        <family val="2"/>
      </rPr>
      <t>s,mittel</t>
    </r>
  </si>
  <si>
    <r>
      <t>mittlerer Absorptionsgrad α</t>
    </r>
    <r>
      <rPr>
        <b/>
        <vertAlign val="subscript"/>
        <sz val="12"/>
        <rFont val="Arial"/>
        <family val="2"/>
      </rPr>
      <t>s,mittel</t>
    </r>
  </si>
  <si>
    <t>Fenster, geschlossen</t>
  </si>
  <si>
    <t>Fenster, offen; Öffnungen</t>
  </si>
  <si>
    <t>Teppich; 7-10 mm dick</t>
  </si>
  <si>
    <t>Folienabsorber für Nass-Hygieneräume (c)</t>
  </si>
  <si>
    <r>
      <t>Absorptionskoeffizient α</t>
    </r>
    <r>
      <rPr>
        <b/>
        <vertAlign val="subscript"/>
        <sz val="12"/>
        <rFont val="Arial"/>
        <family val="2"/>
      </rPr>
      <t>s</t>
    </r>
  </si>
  <si>
    <t>(a)</t>
  </si>
  <si>
    <t>(b)</t>
  </si>
  <si>
    <t>(d)</t>
  </si>
  <si>
    <t>(e)</t>
  </si>
  <si>
    <t>Beschreibung</t>
  </si>
  <si>
    <t>Kompaktabsorber; Abstand 500 mm (a)</t>
  </si>
  <si>
    <t>Metalllochplatten (Lochanteil 10-15%) (e)</t>
  </si>
  <si>
    <t>Metalllochplatten (Lochanteil 20-25%) (e)</t>
  </si>
  <si>
    <t>Metalllochplatten mit 200 - 500 mm Abhängehöhe (Luftzwischenraum), hinterlegt mit Vlies und Faserstoff (20 - 40 mm dick)</t>
  </si>
  <si>
    <t>Mineralfasernplatte mit Dessin (f)</t>
  </si>
  <si>
    <t>Mineralfasernplatte; gelochte Platten (f)</t>
  </si>
  <si>
    <t>Mineralfasernplatte; glatte Platten (f)</t>
  </si>
  <si>
    <t>Teppich;  bis 6 mm dick</t>
  </si>
  <si>
    <t>Metalllochplatten (Lochanteil  ca. 5%)  (e)</t>
  </si>
  <si>
    <t>Beispiele von Produkten</t>
  </si>
  <si>
    <t>Baffeln und Kompaktabsorber (senkrechte Platten oder runde Zylinder)</t>
  </si>
  <si>
    <t>Beschichtete Stein- oder Glaswollplatten mit 200 - 400 mm Abhänghöhe (Luftzwischenraum)</t>
  </si>
  <si>
    <t>Holzwoll-Leichtbauplatten mit 25 - 50 mm Abhängehöhe (Luftzwischenraum), ohne Faserstoff-Hinterlegung und ohne zusätzliche Wärmedämmschichten</t>
  </si>
  <si>
    <t>-</t>
  </si>
  <si>
    <r>
      <t>Absorptionsfläche A</t>
    </r>
    <r>
      <rPr>
        <vertAlign val="subscript"/>
        <sz val="12"/>
        <rFont val="Arial"/>
        <family val="2"/>
      </rPr>
      <t>total</t>
    </r>
    <r>
      <rPr>
        <sz val="12"/>
        <rFont val="Arial"/>
        <family val="0"/>
      </rPr>
      <t>(f)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]</t>
    </r>
  </si>
  <si>
    <r>
      <t>Absorptionsgrad α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(f) = A</t>
    </r>
    <r>
      <rPr>
        <vertAlign val="subscript"/>
        <sz val="12"/>
        <rFont val="Arial"/>
        <family val="2"/>
      </rPr>
      <t>total</t>
    </r>
    <r>
      <rPr>
        <sz val="12"/>
        <rFont val="Arial"/>
        <family val="2"/>
      </rPr>
      <t xml:space="preserve"> / S</t>
    </r>
    <r>
      <rPr>
        <vertAlign val="subscript"/>
        <sz val="12"/>
        <rFont val="Arial"/>
        <family val="2"/>
      </rPr>
      <t>total</t>
    </r>
  </si>
  <si>
    <t>Platten, beschichtet; Dicke 20-30 mm (b)</t>
  </si>
  <si>
    <t>Platten, beschichtet; Dicke 50-60 mm (b)</t>
  </si>
  <si>
    <t>Beton, roh</t>
  </si>
  <si>
    <t>Schaum-/Kunststoffplatte; Dicke  50 - 60 mm (c)</t>
  </si>
  <si>
    <t>Schaum-/Kunststoffplatte; Dicke 100 -125 mm (c)</t>
  </si>
  <si>
    <t>Holztäfer</t>
  </si>
  <si>
    <t>Holztäfer mit Hinterfüllung</t>
  </si>
  <si>
    <t>Vorhang, schwere Ausführung; Falten 50%</t>
  </si>
  <si>
    <t xml:space="preserve">Profilblech, gelocht; Kaltdach (20% Lochanteil) </t>
  </si>
  <si>
    <t xml:space="preserve">Profilblech, gelocht; Warmdach (25% Lochanteil) </t>
  </si>
  <si>
    <t>Profilblech, gelocht; Wand (30% Lochanteil)</t>
  </si>
  <si>
    <t>Akustikverputz; Dicke ca. 10 mm (g)</t>
  </si>
  <si>
    <t>Akustikverputz; Dicke ca. 20 mm (g)</t>
  </si>
  <si>
    <t>Akustikverputz; Dicke ca. 40 mm (g)</t>
  </si>
  <si>
    <t>Verputz</t>
  </si>
  <si>
    <t>Holzwolleplatten; Dicke 50 mm (d)</t>
  </si>
  <si>
    <r>
      <t>Mindestanforderung* (α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≥ 0.25):</t>
    </r>
  </si>
  <si>
    <t>* gemäss Wegleitung zur Verordnung 3 zum Arbeitsgesetz, www.seco.admin.ch</t>
  </si>
  <si>
    <r>
      <t>äquvalente Absorptionsfläche A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</si>
  <si>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>Nische, Bühnennische ohne Vorhang</t>
  </si>
  <si>
    <t>Beton glatt gestrichen oder lackiert</t>
  </si>
  <si>
    <t>Stühle aus Holz oder Kunsstoff</t>
  </si>
  <si>
    <t>Tische mit Kunststoffbelägen</t>
  </si>
  <si>
    <t>Einrichtungen</t>
  </si>
  <si>
    <t>Wandtafel</t>
  </si>
  <si>
    <t>zusätzliche Einrichtungsfläche</t>
  </si>
  <si>
    <t>Holztisch (angelehnt an Holztäfer)</t>
  </si>
  <si>
    <t>Zusätzliche Einrichtungsflächen</t>
  </si>
  <si>
    <t>Schrank mit Kunststoffbelägen</t>
  </si>
  <si>
    <t>Objekt/Raum</t>
  </si>
  <si>
    <t>Holzverkleidung, 10-20% offenen Fugen</t>
  </si>
  <si>
    <t>Holzverkleidung, 10% offenen Fugen + Isolation</t>
  </si>
  <si>
    <t>Glaswollplatten; Dicke 50mm</t>
  </si>
  <si>
    <t>Nachhallzeit nach Sabine in den Frequenzen</t>
  </si>
  <si>
    <t>ø T</t>
  </si>
  <si>
    <t>Anpassungswert an gemachten Nachhalltest</t>
  </si>
  <si>
    <t>Person auf Holz-, Kunststoffstuhl (0.4 bis 1.4m²)</t>
  </si>
  <si>
    <t>IST- Berechnung 1 / ohne Personenbelegung</t>
  </si>
  <si>
    <t>Raumabmessungen ( L / B / H )</t>
  </si>
  <si>
    <t>Tsoll = 0,32 x (….m³ lg ) – 0,17 = ….s</t>
  </si>
  <si>
    <t>Tsoll gemäss sia Norm 181:2006</t>
  </si>
  <si>
    <t>Sekunden (s)</t>
  </si>
  <si>
    <t>T/Tsoll gemäss sia Norm 181:2006 in den Frequenzen</t>
  </si>
  <si>
    <t>ø T/Tsoll</t>
  </si>
  <si>
    <t>Name, Firma</t>
  </si>
  <si>
    <t>SOLL- Berechnung Ausführung 2 / ohne Personenbelegung</t>
  </si>
  <si>
    <t>SOLL- Berechnung Ausführung 2 / mit Personenbelegung</t>
  </si>
  <si>
    <t>Person auf Holzstuhl mindestwert (0.4 bis 1.4m²)</t>
  </si>
  <si>
    <t>Person auf Holzstuhl höchstwert (0.4 bis 1.4m²)</t>
  </si>
  <si>
    <t>Anpassungswert an gemachtem Nachhalltest</t>
  </si>
  <si>
    <t>Luzern, 31.12.2020</t>
  </si>
  <si>
    <t>Holzwolleplatten; Dicke 25 mm (d) Abstand 70 mm</t>
  </si>
  <si>
    <t>Holzwolleplatten; Dicke 25 mm (d) Mineralwolle 30 mm Abstand 70 mm</t>
  </si>
  <si>
    <t>Holzwolleplatten; Dicke 25 mm (d) Abstand 100 mm</t>
  </si>
  <si>
    <t>Holzwolleplatten; Dicke 35 mm (d) Abstand 100 mm</t>
  </si>
  <si>
    <t>Holzwolleplatten; Dicke 35 mm (d) Mineralwolle 30 mm Abstand 100 mm</t>
  </si>
  <si>
    <t>Holzwolleplatten; Dicke 25 mm (d) Mineralwolle 30 mm ohne Abstand</t>
  </si>
  <si>
    <t xml:space="preserve">Parafon </t>
  </si>
  <si>
    <t>Holzwolle Cewood</t>
  </si>
  <si>
    <t>Soft Felt PED</t>
  </si>
  <si>
    <t>Parafon Classic; Dicke 40 mm Abstand 200 mm</t>
  </si>
  <si>
    <t>Parafon Classic; Dicke 15/18/25 mm Abstand 200 mm</t>
  </si>
  <si>
    <t>Parafon Step; Dicke 33/40/55 mm Abstand 200 mm</t>
  </si>
  <si>
    <t>Parafon Step; Dicke 33/40/55 mm</t>
  </si>
  <si>
    <t>Parafon Singel (Segel) 40 mm</t>
  </si>
  <si>
    <t>Parafon Royal Baffel 1200 x 300 x 50 mm Abstand 60 mm</t>
  </si>
  <si>
    <t>Parafon Royal Baffel 1200 x 600 x 50 mm Abstand 60 mm</t>
  </si>
  <si>
    <t>DUON - Akustik-Rechner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</si>
</sst>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CHF &quot;\ #,##0;&quot;CHF &quot;\ \-#,##0"/>
    <numFmt numFmtId="177" formatCode="&quot;CHF &quot;\ #,##0;[Red]&quot;CHF &quot;\ \-#,##0"/>
    <numFmt numFmtId="178" formatCode="&quot;CHF &quot;\ #,##0.00;&quot;CHF &quot;\ \-#,##0.00"/>
    <numFmt numFmtId="179" formatCode="&quot;CHF &quot;\ #,##0.00;[Red]&quot;CHF &quot;\ \-#,##0.00"/>
    <numFmt numFmtId="180" formatCode="_ &quot;CHF &quot;\ * #,##0_ ;_ &quot;CHF &quot;\ * \-#,##0_ ;_ &quot;CHF &quot;\ * &quot;-&quot;_ ;_ @_ "/>
    <numFmt numFmtId="181" formatCode="_ &quot;CHF &quot;\ * #,##0.00_ ;_ &quot;CHF &quot;\ * \-#,##0.00_ ;_ &quot;CHF &quot;\ * &quot;-&quot;??_ ;_ @_ "/>
    <numFmt numFmtId="182" formatCode="0.000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</numFmts>
  <fonts count="50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sz val="11"/>
      <name val="Tahom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00FF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2" fontId="0" fillId="28" borderId="0" applyNumberFormat="0" applyFont="0" applyBorder="0" applyAlignment="0">
      <protection locked="0"/>
    </xf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90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3" xfId="0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/>
      <protection/>
    </xf>
    <xf numFmtId="0" fontId="0" fillId="35" borderId="16" xfId="44" applyNumberFormat="1" applyFont="1" applyFill="1" applyBorder="1" applyAlignment="1">
      <alignment/>
      <protection locked="0"/>
    </xf>
    <xf numFmtId="0" fontId="0" fillId="35" borderId="17" xfId="44" applyNumberFormat="1" applyFont="1" applyFill="1" applyBorder="1" applyAlignment="1">
      <alignment/>
      <protection locked="0"/>
    </xf>
    <xf numFmtId="0" fontId="0" fillId="35" borderId="0" xfId="44" applyNumberFormat="1" applyFont="1" applyFill="1" applyAlignment="1">
      <alignment/>
      <protection locked="0"/>
    </xf>
    <xf numFmtId="0" fontId="0" fillId="35" borderId="18" xfId="44" applyNumberFormat="1" applyFont="1" applyFill="1" applyBorder="1" applyAlignment="1">
      <alignment/>
      <protection locked="0"/>
    </xf>
    <xf numFmtId="0" fontId="0" fillId="35" borderId="16" xfId="44" applyNumberFormat="1" applyFont="1" applyFill="1" applyBorder="1" applyAlignment="1">
      <alignment/>
      <protection locked="0"/>
    </xf>
    <xf numFmtId="0" fontId="0" fillId="35" borderId="19" xfId="44" applyNumberFormat="1" applyFont="1" applyFill="1" applyBorder="1" applyAlignment="1">
      <alignment/>
      <protection locked="0"/>
    </xf>
    <xf numFmtId="0" fontId="0" fillId="35" borderId="20" xfId="44" applyNumberFormat="1" applyFont="1" applyFill="1" applyBorder="1" applyAlignment="1">
      <alignment/>
      <protection locked="0"/>
    </xf>
    <xf numFmtId="0" fontId="0" fillId="35" borderId="21" xfId="44" applyNumberFormat="1" applyFont="1" applyFill="1" applyBorder="1" applyAlignment="1">
      <alignment/>
      <protection locked="0"/>
    </xf>
    <xf numFmtId="0" fontId="0" fillId="35" borderId="22" xfId="44" applyNumberFormat="1" applyFont="1" applyFill="1" applyBorder="1" applyAlignment="1">
      <alignment/>
      <protection locked="0"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90" fontId="0" fillId="0" borderId="0" xfId="0" applyNumberFormat="1" applyFont="1" applyFill="1" applyBorder="1" applyAlignment="1" applyProtection="1">
      <alignment/>
      <protection/>
    </xf>
    <xf numFmtId="0" fontId="0" fillId="0" borderId="23" xfId="44" applyNumberFormat="1" applyFont="1" applyFill="1" applyBorder="1" applyAlignment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2" fontId="4" fillId="36" borderId="0" xfId="0" applyNumberFormat="1" applyFont="1" applyFill="1" applyAlignment="1" applyProtection="1">
      <alignment/>
      <protection/>
    </xf>
    <xf numFmtId="0" fontId="0" fillId="35" borderId="24" xfId="44" applyNumberFormat="1" applyFont="1" applyFill="1" applyBorder="1" applyAlignment="1">
      <alignment/>
      <protection locked="0"/>
    </xf>
    <xf numFmtId="0" fontId="0" fillId="35" borderId="23" xfId="44" applyNumberFormat="1" applyFont="1" applyFill="1" applyBorder="1" applyAlignment="1">
      <alignment/>
      <protection locked="0"/>
    </xf>
    <xf numFmtId="0" fontId="0" fillId="0" borderId="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90" fontId="0" fillId="0" borderId="10" xfId="0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44" applyNumberFormat="1" applyFont="1" applyFill="1" applyAlignment="1">
      <alignment horizontal="left"/>
      <protection locked="0"/>
    </xf>
    <xf numFmtId="0" fontId="0" fillId="0" borderId="0" xfId="44" applyNumberFormat="1" applyFill="1" applyAlignment="1">
      <alignment horizontal="left"/>
      <protection locked="0"/>
    </xf>
    <xf numFmtId="0" fontId="0" fillId="35" borderId="16" xfId="44" applyNumberFormat="1" applyFill="1" applyBorder="1" applyAlignment="1">
      <alignment/>
      <protection locked="0"/>
    </xf>
    <xf numFmtId="0" fontId="0" fillId="35" borderId="17" xfId="44" applyNumberFormat="1" applyFill="1" applyBorder="1" applyAlignment="1">
      <alignment/>
      <protection locked="0"/>
    </xf>
    <xf numFmtId="0" fontId="0" fillId="35" borderId="0" xfId="44" applyNumberFormat="1" applyFill="1" applyAlignment="1">
      <alignment/>
      <protection locked="0"/>
    </xf>
    <xf numFmtId="0" fontId="0" fillId="35" borderId="16" xfId="44" applyNumberFormat="1" applyFill="1" applyBorder="1" applyAlignment="1">
      <alignment/>
      <protection locked="0"/>
    </xf>
    <xf numFmtId="0" fontId="0" fillId="35" borderId="19" xfId="44" applyNumberFormat="1" applyFill="1" applyBorder="1" applyAlignment="1">
      <alignment/>
      <protection locked="0"/>
    </xf>
    <xf numFmtId="0" fontId="0" fillId="35" borderId="20" xfId="44" applyNumberFormat="1" applyFill="1" applyBorder="1" applyAlignment="1">
      <alignment/>
      <protection locked="0"/>
    </xf>
    <xf numFmtId="0" fontId="0" fillId="35" borderId="21" xfId="44" applyNumberFormat="1" applyFill="1" applyBorder="1" applyAlignment="1">
      <alignment/>
      <protection locked="0"/>
    </xf>
    <xf numFmtId="0" fontId="0" fillId="35" borderId="22" xfId="44" applyNumberFormat="1" applyFill="1" applyBorder="1" applyAlignment="1">
      <alignment/>
      <protection locked="0"/>
    </xf>
    <xf numFmtId="0" fontId="0" fillId="0" borderId="23" xfId="44" applyNumberFormat="1" applyFill="1" applyBorder="1" applyAlignment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2" fontId="12" fillId="0" borderId="12" xfId="0" applyNumberFormat="1" applyFont="1" applyFill="1" applyBorder="1" applyAlignment="1">
      <alignment/>
    </xf>
    <xf numFmtId="0" fontId="12" fillId="35" borderId="18" xfId="44" applyNumberFormat="1" applyFont="1" applyFill="1" applyBorder="1" applyAlignment="1">
      <alignment/>
      <protection locked="0"/>
    </xf>
    <xf numFmtId="0" fontId="12" fillId="35" borderId="22" xfId="44" applyNumberFormat="1" applyFont="1" applyFill="1" applyBorder="1" applyAlignment="1">
      <alignment/>
      <protection locked="0"/>
    </xf>
    <xf numFmtId="2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" fontId="0" fillId="3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2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49" applyAlignment="1" applyProtection="1">
      <alignment/>
      <protection/>
    </xf>
    <xf numFmtId="0" fontId="12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48" fillId="0" borderId="0" xfId="0" applyFont="1" applyAlignment="1" applyProtection="1">
      <alignment vertical="top"/>
      <protection/>
    </xf>
    <xf numFmtId="0" fontId="0" fillId="35" borderId="0" xfId="44" applyNumberFormat="1" applyFont="1" applyFill="1" applyAlignment="1">
      <alignment/>
      <protection locked="0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vertical="top"/>
    </xf>
    <xf numFmtId="0" fontId="0" fillId="35" borderId="0" xfId="44" applyNumberFormat="1" applyFont="1" applyFill="1" applyAlignment="1">
      <alignment/>
      <protection locked="0"/>
    </xf>
    <xf numFmtId="14" fontId="0" fillId="35" borderId="0" xfId="44" applyNumberFormat="1" applyFont="1" applyFill="1" applyAlignment="1">
      <alignment/>
      <protection locked="0"/>
    </xf>
    <xf numFmtId="0" fontId="4" fillId="0" borderId="0" xfId="0" applyFont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gabefeld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50</xdr:row>
      <xdr:rowOff>9525</xdr:rowOff>
    </xdr:from>
    <xdr:to>
      <xdr:col>8</xdr:col>
      <xdr:colOff>76200</xdr:colOff>
      <xdr:row>70</xdr:row>
      <xdr:rowOff>180975</xdr:rowOff>
    </xdr:to>
    <xdr:grpSp>
      <xdr:nvGrpSpPr>
        <xdr:cNvPr id="1" name="Group 105"/>
        <xdr:cNvGrpSpPr>
          <a:grpSpLocks/>
        </xdr:cNvGrpSpPr>
      </xdr:nvGrpSpPr>
      <xdr:grpSpPr>
        <a:xfrm>
          <a:off x="4781550" y="10220325"/>
          <a:ext cx="3648075" cy="3981450"/>
          <a:chOff x="492" y="943"/>
          <a:chExt cx="397" cy="418"/>
        </a:xfrm>
        <a:solidFill>
          <a:srgbClr val="FFFFFF"/>
        </a:solidFill>
      </xdr:grpSpPr>
      <xdr:pic>
        <xdr:nvPicPr>
          <xdr:cNvPr id="2" name="Picture 102"/>
          <xdr:cNvPicPr preferRelativeResize="1">
            <a:picLocks noChangeAspect="1"/>
          </xdr:cNvPicPr>
        </xdr:nvPicPr>
        <xdr:blipFill>
          <a:blip r:embed="rId1"/>
          <a:srcRect l="17912" t="15995" r="2732" b="7801"/>
          <a:stretch>
            <a:fillRect/>
          </a:stretch>
        </xdr:blipFill>
        <xdr:spPr>
          <a:xfrm>
            <a:off x="492" y="1133"/>
            <a:ext cx="397" cy="2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104"/>
          <xdr:cNvSpPr>
            <a:spLocks/>
          </xdr:cNvSpPr>
        </xdr:nvSpPr>
        <xdr:spPr>
          <a:xfrm>
            <a:off x="558" y="943"/>
            <a:ext cx="256" cy="229"/>
          </a:xfrm>
          <a:custGeom>
            <a:pathLst>
              <a:path h="229" w="256">
                <a:moveTo>
                  <a:pt x="0" y="229"/>
                </a:moveTo>
                <a:lnTo>
                  <a:pt x="54" y="184"/>
                </a:lnTo>
                <a:lnTo>
                  <a:pt x="105" y="111"/>
                </a:lnTo>
                <a:lnTo>
                  <a:pt x="159" y="0"/>
                </a:lnTo>
                <a:lnTo>
                  <a:pt x="208" y="11"/>
                </a:lnTo>
                <a:lnTo>
                  <a:pt x="256" y="12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49</xdr:row>
      <xdr:rowOff>76200</xdr:rowOff>
    </xdr:from>
    <xdr:to>
      <xdr:col>7</xdr:col>
      <xdr:colOff>581025</xdr:colOff>
      <xdr:row>60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17912" t="15995" r="2732" b="7801"/>
        <a:stretch>
          <a:fillRect/>
        </a:stretch>
      </xdr:blipFill>
      <xdr:spPr>
        <a:xfrm>
          <a:off x="4476750" y="10153650"/>
          <a:ext cx="3781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52</xdr:row>
      <xdr:rowOff>171450</xdr:rowOff>
    </xdr:from>
    <xdr:to>
      <xdr:col>7</xdr:col>
      <xdr:colOff>581025</xdr:colOff>
      <xdr:row>67</xdr:row>
      <xdr:rowOff>38100</xdr:rowOff>
    </xdr:to>
    <xdr:grpSp>
      <xdr:nvGrpSpPr>
        <xdr:cNvPr id="2" name="Group 21"/>
        <xdr:cNvGrpSpPr>
          <a:grpSpLocks/>
        </xdr:cNvGrpSpPr>
      </xdr:nvGrpSpPr>
      <xdr:grpSpPr>
        <a:xfrm>
          <a:off x="4476750" y="10820400"/>
          <a:ext cx="3781425" cy="2724150"/>
          <a:chOff x="470" y="1138"/>
          <a:chExt cx="397" cy="286"/>
        </a:xfrm>
        <a:solidFill>
          <a:srgbClr val="FFFFFF"/>
        </a:solidFill>
      </xdr:grpSpPr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rcRect l="17912" t="15995" r="2732" b="7801"/>
          <a:stretch>
            <a:fillRect/>
          </a:stretch>
        </xdr:blipFill>
        <xdr:spPr>
          <a:xfrm>
            <a:off x="470" y="1196"/>
            <a:ext cx="397" cy="2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Freeform 20"/>
          <xdr:cNvSpPr>
            <a:spLocks/>
          </xdr:cNvSpPr>
        </xdr:nvSpPr>
        <xdr:spPr>
          <a:xfrm>
            <a:off x="541" y="1138"/>
            <a:ext cx="252" cy="104"/>
          </a:xfrm>
          <a:custGeom>
            <a:pathLst>
              <a:path h="104" w="252">
                <a:moveTo>
                  <a:pt x="0" y="39"/>
                </a:moveTo>
                <a:lnTo>
                  <a:pt x="48" y="104"/>
                </a:lnTo>
                <a:lnTo>
                  <a:pt x="100" y="12"/>
                </a:lnTo>
                <a:lnTo>
                  <a:pt x="152" y="7"/>
                </a:lnTo>
                <a:lnTo>
                  <a:pt x="202" y="0"/>
                </a:lnTo>
                <a:lnTo>
                  <a:pt x="252" y="41"/>
                </a:lnTo>
              </a:path>
            </a:pathLst>
          </a:cu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55</xdr:row>
      <xdr:rowOff>9525</xdr:rowOff>
    </xdr:from>
    <xdr:to>
      <xdr:col>15</xdr:col>
      <xdr:colOff>38100</xdr:colOff>
      <xdr:row>64</xdr:row>
      <xdr:rowOff>66675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rcRect l="17912" t="15995" r="2732" b="7801"/>
        <a:stretch>
          <a:fillRect/>
        </a:stretch>
      </xdr:blipFill>
      <xdr:spPr>
        <a:xfrm>
          <a:off x="9286875" y="11229975"/>
          <a:ext cx="3790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53</xdr:row>
      <xdr:rowOff>76200</xdr:rowOff>
    </xdr:from>
    <xdr:to>
      <xdr:col>14</xdr:col>
      <xdr:colOff>85725</xdr:colOff>
      <xdr:row>56</xdr:row>
      <xdr:rowOff>180975</xdr:rowOff>
    </xdr:to>
    <xdr:sp>
      <xdr:nvSpPr>
        <xdr:cNvPr id="6" name="Freeform 32"/>
        <xdr:cNvSpPr>
          <a:spLocks/>
        </xdr:cNvSpPr>
      </xdr:nvSpPr>
      <xdr:spPr>
        <a:xfrm>
          <a:off x="9801225" y="10915650"/>
          <a:ext cx="2724150" cy="676275"/>
        </a:xfrm>
        <a:custGeom>
          <a:pathLst>
            <a:path h="75" w="211">
              <a:moveTo>
                <a:pt x="0" y="37"/>
              </a:moveTo>
              <a:lnTo>
                <a:pt x="41" y="75"/>
              </a:lnTo>
              <a:lnTo>
                <a:pt x="83" y="30"/>
              </a:lnTo>
              <a:lnTo>
                <a:pt x="129" y="14"/>
              </a:lnTo>
              <a:lnTo>
                <a:pt x="170" y="0"/>
              </a:lnTo>
              <a:lnTo>
                <a:pt x="211" y="22"/>
              </a:lnTo>
            </a:path>
          </a:pathLst>
        </a:cu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52</xdr:row>
      <xdr:rowOff>114300</xdr:rowOff>
    </xdr:from>
    <xdr:to>
      <xdr:col>14</xdr:col>
      <xdr:colOff>76200</xdr:colOff>
      <xdr:row>56</xdr:row>
      <xdr:rowOff>171450</xdr:rowOff>
    </xdr:to>
    <xdr:sp>
      <xdr:nvSpPr>
        <xdr:cNvPr id="7" name="Freeform 33"/>
        <xdr:cNvSpPr>
          <a:spLocks/>
        </xdr:cNvSpPr>
      </xdr:nvSpPr>
      <xdr:spPr>
        <a:xfrm>
          <a:off x="9801225" y="10763250"/>
          <a:ext cx="2714625" cy="819150"/>
        </a:xfrm>
        <a:custGeom>
          <a:pathLst>
            <a:path h="104" w="252">
              <a:moveTo>
                <a:pt x="0" y="39"/>
              </a:moveTo>
              <a:lnTo>
                <a:pt x="48" y="104"/>
              </a:lnTo>
              <a:lnTo>
                <a:pt x="100" y="12"/>
              </a:lnTo>
              <a:lnTo>
                <a:pt x="152" y="7"/>
              </a:lnTo>
              <a:lnTo>
                <a:pt x="202" y="0"/>
              </a:lnTo>
              <a:lnTo>
                <a:pt x="252" y="41"/>
              </a:lnTo>
            </a:path>
          </a:pathLst>
        </a:cu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63</xdr:row>
      <xdr:rowOff>142875</xdr:rowOff>
    </xdr:from>
    <xdr:to>
      <xdr:col>15</xdr:col>
      <xdr:colOff>95250</xdr:colOff>
      <xdr:row>74</xdr:row>
      <xdr:rowOff>76200</xdr:rowOff>
    </xdr:to>
    <xdr:grpSp>
      <xdr:nvGrpSpPr>
        <xdr:cNvPr id="8" name="Group 35"/>
        <xdr:cNvGrpSpPr>
          <a:grpSpLocks/>
        </xdr:cNvGrpSpPr>
      </xdr:nvGrpSpPr>
      <xdr:grpSpPr>
        <a:xfrm>
          <a:off x="9372600" y="12887325"/>
          <a:ext cx="3762375" cy="2028825"/>
          <a:chOff x="2278" y="10571"/>
          <a:chExt cx="7769" cy="5382"/>
        </a:xfrm>
        <a:solidFill>
          <a:srgbClr val="FFFFFF"/>
        </a:solidFill>
      </xdr:grpSpPr>
      <xdr:pic>
        <xdr:nvPicPr>
          <xdr:cNvPr id="9" name="Picture 36"/>
          <xdr:cNvPicPr preferRelativeResize="1">
            <a:picLocks noChangeAspect="1"/>
          </xdr:cNvPicPr>
        </xdr:nvPicPr>
        <xdr:blipFill>
          <a:blip r:embed="rId1"/>
          <a:srcRect l="17912" t="15995" r="2732" b="7801"/>
          <a:stretch>
            <a:fillRect/>
          </a:stretch>
        </xdr:blipFill>
        <xdr:spPr>
          <a:xfrm>
            <a:off x="2278" y="11353"/>
            <a:ext cx="7769" cy="46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Freeform 37"/>
          <xdr:cNvSpPr>
            <a:spLocks/>
          </xdr:cNvSpPr>
        </xdr:nvSpPr>
        <xdr:spPr>
          <a:xfrm>
            <a:off x="3636" y="10571"/>
            <a:ext cx="4961" cy="1495"/>
          </a:xfrm>
          <a:custGeom>
            <a:pathLst>
              <a:path h="65" w="212">
                <a:moveTo>
                  <a:pt x="0" y="46"/>
                </a:moveTo>
                <a:lnTo>
                  <a:pt x="42" y="65"/>
                </a:lnTo>
                <a:lnTo>
                  <a:pt x="96" y="14"/>
                </a:lnTo>
                <a:lnTo>
                  <a:pt x="128" y="14"/>
                </a:lnTo>
                <a:lnTo>
                  <a:pt x="170" y="0"/>
                </a:lnTo>
                <a:lnTo>
                  <a:pt x="212" y="25"/>
                </a:lnTo>
              </a:path>
            </a:pathLst>
          </a:custGeom>
          <a:noFill/>
          <a:ln w="2540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63</xdr:row>
      <xdr:rowOff>9525</xdr:rowOff>
    </xdr:from>
    <xdr:to>
      <xdr:col>14</xdr:col>
      <xdr:colOff>161925</xdr:colOff>
      <xdr:row>66</xdr:row>
      <xdr:rowOff>161925</xdr:rowOff>
    </xdr:to>
    <xdr:sp>
      <xdr:nvSpPr>
        <xdr:cNvPr id="11" name="Freeform 38"/>
        <xdr:cNvSpPr>
          <a:spLocks/>
        </xdr:cNvSpPr>
      </xdr:nvSpPr>
      <xdr:spPr>
        <a:xfrm>
          <a:off x="9886950" y="12753975"/>
          <a:ext cx="2714625" cy="723900"/>
        </a:xfrm>
        <a:custGeom>
          <a:pathLst>
            <a:path h="95" w="253">
              <a:moveTo>
                <a:pt x="0" y="34"/>
              </a:moveTo>
              <a:lnTo>
                <a:pt x="51" y="95"/>
              </a:lnTo>
              <a:lnTo>
                <a:pt x="103" y="8"/>
              </a:lnTo>
              <a:lnTo>
                <a:pt x="155" y="8"/>
              </a:lnTo>
              <a:lnTo>
                <a:pt x="203" y="0"/>
              </a:lnTo>
              <a:lnTo>
                <a:pt x="253" y="4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51</xdr:row>
      <xdr:rowOff>76200</xdr:rowOff>
    </xdr:from>
    <xdr:to>
      <xdr:col>7</xdr:col>
      <xdr:colOff>581025</xdr:colOff>
      <xdr:row>62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17912" t="15995" r="2732" b="7801"/>
        <a:stretch>
          <a:fillRect/>
        </a:stretch>
      </xdr:blipFill>
      <xdr:spPr>
        <a:xfrm>
          <a:off x="4476750" y="10534650"/>
          <a:ext cx="3781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54</xdr:row>
      <xdr:rowOff>171450</xdr:rowOff>
    </xdr:from>
    <xdr:to>
      <xdr:col>7</xdr:col>
      <xdr:colOff>581025</xdr:colOff>
      <xdr:row>69</xdr:row>
      <xdr:rowOff>38100</xdr:rowOff>
    </xdr:to>
    <xdr:grpSp>
      <xdr:nvGrpSpPr>
        <xdr:cNvPr id="2" name="Group 15"/>
        <xdr:cNvGrpSpPr>
          <a:grpSpLocks/>
        </xdr:cNvGrpSpPr>
      </xdr:nvGrpSpPr>
      <xdr:grpSpPr>
        <a:xfrm>
          <a:off x="4476750" y="11201400"/>
          <a:ext cx="3781425" cy="2724150"/>
          <a:chOff x="470" y="1178"/>
          <a:chExt cx="397" cy="286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470" y="1178"/>
            <a:ext cx="397" cy="286"/>
            <a:chOff x="470" y="1138"/>
            <a:chExt cx="397" cy="286"/>
          </a:xfrm>
          <a:solidFill>
            <a:srgbClr val="FFFFFF"/>
          </a:solidFill>
        </xdr:grpSpPr>
        <xdr:pic>
          <xdr:nvPicPr>
            <xdr:cNvPr id="4" name="Picture 11"/>
            <xdr:cNvPicPr preferRelativeResize="1">
              <a:picLocks noChangeAspect="1"/>
            </xdr:cNvPicPr>
          </xdr:nvPicPr>
          <xdr:blipFill>
            <a:blip r:embed="rId1"/>
            <a:srcRect l="17912" t="15995" r="2732" b="7801"/>
            <a:stretch>
              <a:fillRect/>
            </a:stretch>
          </xdr:blipFill>
          <xdr:spPr>
            <a:xfrm>
              <a:off x="470" y="1196"/>
              <a:ext cx="397" cy="22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Freeform 12"/>
            <xdr:cNvSpPr>
              <a:spLocks/>
            </xdr:cNvSpPr>
          </xdr:nvSpPr>
          <xdr:spPr>
            <a:xfrm>
              <a:off x="541" y="1138"/>
              <a:ext cx="252" cy="104"/>
            </a:xfrm>
            <a:custGeom>
              <a:pathLst>
                <a:path h="104" w="252">
                  <a:moveTo>
                    <a:pt x="0" y="39"/>
                  </a:moveTo>
                  <a:lnTo>
                    <a:pt x="48" y="104"/>
                  </a:lnTo>
                  <a:lnTo>
                    <a:pt x="100" y="12"/>
                  </a:lnTo>
                  <a:lnTo>
                    <a:pt x="152" y="7"/>
                  </a:lnTo>
                  <a:lnTo>
                    <a:pt x="202" y="0"/>
                  </a:lnTo>
                  <a:lnTo>
                    <a:pt x="252" y="41"/>
                  </a:lnTo>
                </a:path>
              </a:pathLst>
            </a:custGeom>
            <a:noFill/>
            <a:ln w="2540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Freeform 14"/>
          <xdr:cNvSpPr>
            <a:spLocks/>
          </xdr:cNvSpPr>
        </xdr:nvSpPr>
        <xdr:spPr>
          <a:xfrm>
            <a:off x="542" y="1195"/>
            <a:ext cx="249" cy="90"/>
          </a:xfrm>
          <a:custGeom>
            <a:pathLst>
              <a:path h="90" w="249">
                <a:moveTo>
                  <a:pt x="0" y="64"/>
                </a:moveTo>
                <a:lnTo>
                  <a:pt x="46" y="90"/>
                </a:lnTo>
                <a:lnTo>
                  <a:pt x="99" y="11"/>
                </a:lnTo>
                <a:lnTo>
                  <a:pt x="149" y="11"/>
                </a:lnTo>
                <a:lnTo>
                  <a:pt x="199" y="0"/>
                </a:lnTo>
                <a:lnTo>
                  <a:pt x="249" y="34"/>
                </a:lnTo>
              </a:path>
            </a:pathLst>
          </a:custGeom>
          <a:noFill/>
          <a:ln w="25400" cmpd="sng">
            <a:solidFill>
              <a:srgbClr val="00FF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55</xdr:row>
      <xdr:rowOff>152400</xdr:rowOff>
    </xdr:from>
    <xdr:to>
      <xdr:col>15</xdr:col>
      <xdr:colOff>76200</xdr:colOff>
      <xdr:row>69</xdr:row>
      <xdr:rowOff>142875</xdr:rowOff>
    </xdr:to>
    <xdr:grpSp>
      <xdr:nvGrpSpPr>
        <xdr:cNvPr id="7" name="Group 27"/>
        <xdr:cNvGrpSpPr>
          <a:grpSpLocks/>
        </xdr:cNvGrpSpPr>
      </xdr:nvGrpSpPr>
      <xdr:grpSpPr>
        <a:xfrm>
          <a:off x="8505825" y="11372850"/>
          <a:ext cx="4286250" cy="2657475"/>
          <a:chOff x="893" y="1196"/>
          <a:chExt cx="397" cy="279"/>
        </a:xfrm>
        <a:solidFill>
          <a:srgbClr val="FFFFFF"/>
        </a:solidFill>
      </xdr:grpSpPr>
      <xdr:sp>
        <xdr:nvSpPr>
          <xdr:cNvPr id="8" name="Freeform 20"/>
          <xdr:cNvSpPr>
            <a:spLocks/>
          </xdr:cNvSpPr>
        </xdr:nvSpPr>
        <xdr:spPr>
          <a:xfrm>
            <a:off x="965" y="1206"/>
            <a:ext cx="249" cy="90"/>
          </a:xfrm>
          <a:custGeom>
            <a:pathLst>
              <a:path h="90" w="249">
                <a:moveTo>
                  <a:pt x="0" y="64"/>
                </a:moveTo>
                <a:lnTo>
                  <a:pt x="46" y="90"/>
                </a:lnTo>
                <a:lnTo>
                  <a:pt x="99" y="11"/>
                </a:lnTo>
                <a:lnTo>
                  <a:pt x="149" y="11"/>
                </a:lnTo>
                <a:lnTo>
                  <a:pt x="199" y="0"/>
                </a:lnTo>
                <a:lnTo>
                  <a:pt x="249" y="34"/>
                </a:lnTo>
              </a:path>
            </a:pathLst>
          </a:custGeom>
          <a:noFill/>
          <a:ln w="25400" cmpd="sng">
            <a:solidFill>
              <a:srgbClr val="00FF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26"/>
          <xdr:cNvGrpSpPr>
            <a:grpSpLocks/>
          </xdr:cNvGrpSpPr>
        </xdr:nvGrpSpPr>
        <xdr:grpSpPr>
          <a:xfrm>
            <a:off x="893" y="1196"/>
            <a:ext cx="397" cy="279"/>
            <a:chOff x="893" y="1196"/>
            <a:chExt cx="397" cy="279"/>
          </a:xfrm>
          <a:solidFill>
            <a:srgbClr val="FFFFFF"/>
          </a:solidFill>
        </xdr:grpSpPr>
        <xdr:pic>
          <xdr:nvPicPr>
            <xdr:cNvPr id="10" name="Picture 18"/>
            <xdr:cNvPicPr preferRelativeResize="1">
              <a:picLocks noChangeAspect="1"/>
            </xdr:cNvPicPr>
          </xdr:nvPicPr>
          <xdr:blipFill>
            <a:blip r:embed="rId1"/>
            <a:srcRect l="17912" t="15995" r="2732" b="7801"/>
            <a:stretch>
              <a:fillRect/>
            </a:stretch>
          </xdr:blipFill>
          <xdr:spPr>
            <a:xfrm>
              <a:off x="893" y="1247"/>
              <a:ext cx="397" cy="22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Freeform 25"/>
            <xdr:cNvSpPr>
              <a:spLocks/>
            </xdr:cNvSpPr>
          </xdr:nvSpPr>
          <xdr:spPr>
            <a:xfrm>
              <a:off x="962" y="1196"/>
              <a:ext cx="254" cy="100"/>
            </a:xfrm>
            <a:custGeom>
              <a:pathLst>
                <a:path h="100" w="254">
                  <a:moveTo>
                    <a:pt x="0" y="69"/>
                  </a:moveTo>
                  <a:lnTo>
                    <a:pt x="50" y="100"/>
                  </a:lnTo>
                  <a:lnTo>
                    <a:pt x="103" y="13"/>
                  </a:lnTo>
                  <a:lnTo>
                    <a:pt x="154" y="16"/>
                  </a:lnTo>
                  <a:lnTo>
                    <a:pt x="203" y="0"/>
                  </a:lnTo>
                  <a:lnTo>
                    <a:pt x="254" y="35"/>
                  </a:lnTo>
                </a:path>
              </a:pathLst>
            </a:custGeom>
            <a:noFill/>
            <a:ln w="25400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Liste1" displayName="Liste1" ref="A1:G59" comment="" insertRow="1" totalsRowShown="0">
  <autoFilter ref="A1:G59"/>
  <tableColumns count="7">
    <tableColumn id="2" name="Material"/>
    <tableColumn id="3" name="125 Hz"/>
    <tableColumn id="4" name="250 Hz"/>
    <tableColumn id="5" name="500 Hz"/>
    <tableColumn id="6" name="1 kHz"/>
    <tableColumn id="7" name="2 kHz"/>
    <tableColumn id="8" name="4 kHz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va.ch/" TargetMode="External" /><Relationship Id="rId2" Type="http://schemas.openxmlformats.org/officeDocument/2006/relationships/hyperlink" Target="mailto:akustik@suva.ch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va.ch/" TargetMode="External" /><Relationship Id="rId2" Type="http://schemas.openxmlformats.org/officeDocument/2006/relationships/hyperlink" Target="mailto:akustik@suva.ch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77" zoomScaleNormal="77" zoomScaleSheetLayoutView="70" zoomScalePageLayoutView="0" workbookViewId="0" topLeftCell="A1">
      <selection activeCell="B6" sqref="B6"/>
    </sheetView>
  </sheetViews>
  <sheetFormatPr defaultColWidth="11.5546875" defaultRowHeight="15"/>
  <cols>
    <col min="1" max="1" width="43.88671875" style="2" customWidth="1"/>
    <col min="2" max="2" width="10.4453125" style="2" bestFit="1" customWidth="1"/>
    <col min="3" max="3" width="8.5546875" style="2" bestFit="1" customWidth="1"/>
    <col min="4" max="6" width="7.21484375" style="2" customWidth="1"/>
    <col min="7" max="7" width="6.21484375" style="2" customWidth="1"/>
    <col min="8" max="8" width="6.6640625" style="2" customWidth="1"/>
    <col min="9" max="9" width="2.10546875" style="2" customWidth="1"/>
    <col min="10" max="10" width="6.77734375" style="2" customWidth="1"/>
    <col min="11" max="11" width="5.77734375" style="2" customWidth="1"/>
    <col min="12" max="12" width="6.99609375" style="2" customWidth="1"/>
    <col min="13" max="13" width="16.88671875" style="2" bestFit="1" customWidth="1"/>
    <col min="14" max="15" width="6.99609375" style="2" customWidth="1"/>
    <col min="16" max="17" width="6.10546875" style="2" customWidth="1"/>
    <col min="18" max="16384" width="11.5546875" style="2" customWidth="1"/>
  </cols>
  <sheetData>
    <row r="1" spans="1:2" s="43" customFormat="1" ht="30" customHeight="1">
      <c r="A1" s="117" t="s">
        <v>114</v>
      </c>
      <c r="B1" s="42" t="s">
        <v>84</v>
      </c>
    </row>
    <row r="2" spans="1:10" ht="15">
      <c r="A2" s="2" t="s">
        <v>91</v>
      </c>
      <c r="B2" s="70"/>
      <c r="C2" s="70"/>
      <c r="D2" s="70"/>
      <c r="E2" s="70"/>
      <c r="F2" s="70"/>
      <c r="G2" s="70"/>
      <c r="H2" s="70"/>
      <c r="J2" s="91"/>
    </row>
    <row r="3" spans="1:8" ht="15">
      <c r="A3" s="2" t="s">
        <v>76</v>
      </c>
      <c r="B3" s="70"/>
      <c r="C3" s="70"/>
      <c r="D3" s="70"/>
      <c r="E3" s="70"/>
      <c r="F3" s="70"/>
      <c r="G3" s="70"/>
      <c r="H3" s="70"/>
    </row>
    <row r="4" spans="1:14" ht="15">
      <c r="A4" s="2" t="s">
        <v>10</v>
      </c>
      <c r="B4" s="70"/>
      <c r="C4" s="70"/>
      <c r="D4" s="70"/>
      <c r="E4" s="70"/>
      <c r="F4" s="70"/>
      <c r="G4" s="70"/>
      <c r="H4" s="70"/>
      <c r="N4" s="91"/>
    </row>
    <row r="5" spans="2:13" s="57" customFormat="1" ht="15">
      <c r="B5" s="70"/>
      <c r="C5" s="71"/>
      <c r="D5" s="71"/>
      <c r="E5" s="71"/>
      <c r="F5" s="71"/>
      <c r="G5" s="71"/>
      <c r="H5" s="71"/>
      <c r="J5" s="91"/>
      <c r="K5" s="91"/>
      <c r="L5" s="91"/>
      <c r="M5" s="91"/>
    </row>
    <row r="6" spans="1:14" ht="18">
      <c r="A6" s="1" t="s">
        <v>85</v>
      </c>
      <c r="B6" s="33">
        <v>0</v>
      </c>
      <c r="C6" s="34">
        <v>0</v>
      </c>
      <c r="D6" s="35">
        <v>0</v>
      </c>
      <c r="G6" s="49" t="s">
        <v>16</v>
      </c>
      <c r="H6" s="51">
        <f>l*b*h</f>
        <v>0</v>
      </c>
      <c r="N6" s="92"/>
    </row>
    <row r="7" spans="1:14" ht="15">
      <c r="A7" s="1"/>
      <c r="J7" s="98"/>
      <c r="N7" s="92"/>
    </row>
    <row r="8" spans="1:14" ht="15">
      <c r="A8" s="2" t="s">
        <v>87</v>
      </c>
      <c r="B8" s="2" t="s">
        <v>86</v>
      </c>
      <c r="G8" s="49" t="s">
        <v>88</v>
      </c>
      <c r="H8" s="93" t="e">
        <f>0.32*(LOG(V))-0.17</f>
        <v>#NUM!</v>
      </c>
      <c r="J8" s="98"/>
      <c r="N8" s="92"/>
    </row>
    <row r="9" ht="15"/>
    <row r="10" spans="1:15" ht="19.5">
      <c r="A10" s="3"/>
      <c r="B10" s="3"/>
      <c r="C10" s="123" t="s">
        <v>25</v>
      </c>
      <c r="D10" s="123"/>
      <c r="E10" s="123"/>
      <c r="F10" s="123"/>
      <c r="G10" s="123"/>
      <c r="H10" s="123"/>
      <c r="J10" s="123" t="s">
        <v>65</v>
      </c>
      <c r="K10" s="123"/>
      <c r="L10" s="123"/>
      <c r="M10" s="123"/>
      <c r="N10" s="123"/>
      <c r="O10" s="123"/>
    </row>
    <row r="11" spans="1:15" ht="18">
      <c r="A11" s="7" t="s">
        <v>12</v>
      </c>
      <c r="B11" s="7" t="s">
        <v>15</v>
      </c>
      <c r="C11" s="50" t="s">
        <v>1</v>
      </c>
      <c r="D11" s="50" t="s">
        <v>2</v>
      </c>
      <c r="E11" s="50" t="s">
        <v>3</v>
      </c>
      <c r="F11" s="50" t="s">
        <v>7</v>
      </c>
      <c r="G11" s="50" t="s">
        <v>8</v>
      </c>
      <c r="H11" s="50" t="s">
        <v>9</v>
      </c>
      <c r="I11" s="17"/>
      <c r="J11" s="32" t="s">
        <v>1</v>
      </c>
      <c r="K11" s="32" t="s">
        <v>2</v>
      </c>
      <c r="L11" s="32" t="s">
        <v>3</v>
      </c>
      <c r="M11" s="32" t="s">
        <v>7</v>
      </c>
      <c r="N11" s="32" t="s">
        <v>8</v>
      </c>
      <c r="O11" s="32" t="s">
        <v>9</v>
      </c>
    </row>
    <row r="12" spans="1:15" ht="15.75">
      <c r="A12" s="8" t="s">
        <v>11</v>
      </c>
      <c r="B12" s="9">
        <f>l*b</f>
        <v>0</v>
      </c>
      <c r="C12" s="10"/>
      <c r="D12" s="10"/>
      <c r="E12" s="10"/>
      <c r="F12" s="10"/>
      <c r="G12" s="10"/>
      <c r="H12" s="10"/>
      <c r="J12" s="18"/>
      <c r="K12" s="18"/>
      <c r="L12" s="18"/>
      <c r="M12" s="18"/>
      <c r="N12" s="18"/>
      <c r="O12" s="18"/>
    </row>
    <row r="13" spans="1:15" ht="15">
      <c r="A13" s="36"/>
      <c r="B13" s="37"/>
      <c r="C13" s="4">
        <f>IF(ISTEXT($A13),VLOOKUP($A13,Material,2,FALSE),"")</f>
      </c>
      <c r="D13" s="4">
        <f>IF(ISTEXT($A13),VLOOKUP($A13,Material,3,FALSE),"")</f>
      </c>
      <c r="E13" s="4">
        <f>IF(ISTEXT($A13),VLOOKUP($A13,Material,4,FALSE),"")</f>
      </c>
      <c r="F13" s="4">
        <f>IF(ISTEXT($A13),VLOOKUP($A13,Material,5,FALSE),"")</f>
      </c>
      <c r="G13" s="4">
        <f>IF(ISTEXT($A13),VLOOKUP($A13,Material,6,FALSE),"")</f>
      </c>
      <c r="H13" s="4">
        <f>IF(ISTEXT($A13),VLOOKUP($A13,Material,7,FALSE),"")</f>
      </c>
      <c r="J13" s="18">
        <f aca="true" t="shared" si="0" ref="J13:O16">IF(ISNUMBER(C13),$B13*C13,"")</f>
      </c>
      <c r="K13" s="18">
        <f t="shared" si="0"/>
      </c>
      <c r="L13" s="18">
        <f t="shared" si="0"/>
      </c>
      <c r="M13" s="18">
        <f t="shared" si="0"/>
      </c>
      <c r="N13" s="18">
        <f t="shared" si="0"/>
      </c>
      <c r="O13" s="18">
        <f t="shared" si="0"/>
      </c>
    </row>
    <row r="14" spans="1:15" ht="15">
      <c r="A14" s="36"/>
      <c r="B14" s="34"/>
      <c r="C14" s="4">
        <f>IF(ISTEXT($A14),VLOOKUP($A14,Material,2,FALSE),"")</f>
      </c>
      <c r="D14" s="4">
        <f>IF(ISTEXT($A14),VLOOKUP($A14,Material,3,FALSE),"")</f>
      </c>
      <c r="E14" s="4">
        <f>IF(ISTEXT($A14),VLOOKUP($A14,Material,4,FALSE),"")</f>
      </c>
      <c r="F14" s="4">
        <f>IF(ISTEXT($A14),VLOOKUP($A14,Material,5,FALSE),"")</f>
      </c>
      <c r="G14" s="4">
        <f>IF(ISTEXT($A14),VLOOKUP($A14,Material,6,FALSE),"")</f>
      </c>
      <c r="H14" s="4">
        <f>IF(ISTEXT($A14),VLOOKUP($A14,Material,7,FALSE),"")</f>
      </c>
      <c r="J14" s="18">
        <f t="shared" si="0"/>
      </c>
      <c r="K14" s="18">
        <f t="shared" si="0"/>
      </c>
      <c r="L14" s="18">
        <f t="shared" si="0"/>
      </c>
      <c r="M14" s="18">
        <f t="shared" si="0"/>
      </c>
      <c r="N14" s="18">
        <f t="shared" si="0"/>
      </c>
      <c r="O14" s="18">
        <f t="shared" si="0"/>
      </c>
    </row>
    <row r="15" spans="1:15" ht="15">
      <c r="A15" s="36"/>
      <c r="B15" s="34"/>
      <c r="C15" s="4">
        <f>IF(ISTEXT($A15),VLOOKUP($A15,Material,2,FALSE),"")</f>
      </c>
      <c r="D15" s="4">
        <f>IF(ISTEXT($A15),VLOOKUP($A15,Material,3,FALSE),"")</f>
      </c>
      <c r="E15" s="4">
        <f>IF(ISTEXT($A15),VLOOKUP($A15,Material,4,FALSE),"")</f>
      </c>
      <c r="F15" s="4">
        <f>IF(ISTEXT($A15),VLOOKUP($A15,Material,5,FALSE),"")</f>
      </c>
      <c r="G15" s="4">
        <f>IF(ISTEXT($A15),VLOOKUP($A15,Material,6,FALSE),"")</f>
      </c>
      <c r="H15" s="4">
        <f>IF(ISTEXT($A15),VLOOKUP($A15,Material,7,FALSE),"")</f>
      </c>
      <c r="J15" s="18">
        <f t="shared" si="0"/>
      </c>
      <c r="K15" s="18">
        <f t="shared" si="0"/>
      </c>
      <c r="L15" s="18">
        <f t="shared" si="0"/>
      </c>
      <c r="M15" s="18">
        <f t="shared" si="0"/>
      </c>
      <c r="N15" s="18">
        <f t="shared" si="0"/>
      </c>
      <c r="O15" s="18">
        <f t="shared" si="0"/>
      </c>
    </row>
    <row r="16" spans="1:15" ht="15">
      <c r="A16" s="36"/>
      <c r="B16" s="38"/>
      <c r="C16" s="4">
        <f>IF(ISTEXT($A16),VLOOKUP($A16,Material,2,FALSE),"")</f>
      </c>
      <c r="D16" s="4">
        <f>IF(ISTEXT($A16),VLOOKUP($A16,Material,3,FALSE),"")</f>
      </c>
      <c r="E16" s="4">
        <f>IF(ISTEXT($A16),VLOOKUP($A16,Material,4,FALSE),"")</f>
      </c>
      <c r="F16" s="4">
        <f>IF(ISTEXT($A16),VLOOKUP($A16,Material,5,FALSE),"")</f>
      </c>
      <c r="G16" s="4">
        <f>IF(ISTEXT($A16),VLOOKUP($A16,Material,6,FALSE),"")</f>
      </c>
      <c r="H16" s="4">
        <f>IF(ISTEXT($A16),VLOOKUP($A16,Material,7,FALSE),"")</f>
      </c>
      <c r="J16" s="18">
        <f t="shared" si="0"/>
      </c>
      <c r="K16" s="18">
        <f t="shared" si="0"/>
      </c>
      <c r="L16" s="18">
        <f t="shared" si="0"/>
      </c>
      <c r="M16" s="18">
        <f t="shared" si="0"/>
      </c>
      <c r="N16" s="18">
        <f t="shared" si="0"/>
      </c>
      <c r="O16" s="18">
        <f t="shared" si="0"/>
      </c>
    </row>
    <row r="17" spans="1:15" ht="15">
      <c r="A17" s="11" t="s">
        <v>18</v>
      </c>
      <c r="B17" s="12">
        <f>B12-SUM(B13:B16)</f>
        <v>0</v>
      </c>
      <c r="C17" s="4"/>
      <c r="D17" s="4"/>
      <c r="E17" s="4"/>
      <c r="F17" s="4"/>
      <c r="G17" s="4"/>
      <c r="H17" s="4"/>
      <c r="J17" s="18"/>
      <c r="K17" s="18"/>
      <c r="L17" s="18"/>
      <c r="M17" s="18"/>
      <c r="N17" s="18"/>
      <c r="O17" s="18"/>
    </row>
    <row r="18" spans="1:15" ht="15.75">
      <c r="A18" s="8" t="s">
        <v>13</v>
      </c>
      <c r="B18" s="9">
        <f>2*b*h+2*l*h</f>
        <v>0</v>
      </c>
      <c r="C18" s="4"/>
      <c r="D18" s="4"/>
      <c r="E18" s="4"/>
      <c r="F18" s="4"/>
      <c r="G18" s="4"/>
      <c r="H18" s="4"/>
      <c r="J18" s="18"/>
      <c r="K18" s="18"/>
      <c r="L18" s="18"/>
      <c r="M18" s="18"/>
      <c r="N18" s="18"/>
      <c r="O18" s="18"/>
    </row>
    <row r="19" spans="1:15" ht="15">
      <c r="A19" s="36"/>
      <c r="B19" s="39"/>
      <c r="C19" s="4">
        <f>IF(ISTEXT($A19),VLOOKUP($A19,Material,2,FALSE),"")</f>
      </c>
      <c r="D19" s="4">
        <f>IF(ISTEXT($A19),VLOOKUP($A19,Material,3,FALSE),"")</f>
      </c>
      <c r="E19" s="4">
        <f>IF(ISTEXT($A19),VLOOKUP($A19,Material,4,FALSE),"")</f>
      </c>
      <c r="F19" s="4">
        <f>IF(ISTEXT($A19),VLOOKUP($A19,Material,5,FALSE),"")</f>
      </c>
      <c r="G19" s="4">
        <f>IF(ISTEXT($A19),VLOOKUP($A19,Material,6,FALSE),"")</f>
      </c>
      <c r="H19" s="4">
        <f>IF(ISTEXT($A19),VLOOKUP($A19,Material,7,FALSE),"")</f>
      </c>
      <c r="J19" s="18">
        <f aca="true" t="shared" si="1" ref="J19:O22">IF(ISNUMBER(C19),$B19*C19,"")</f>
      </c>
      <c r="K19" s="18">
        <f t="shared" si="1"/>
      </c>
      <c r="L19" s="18">
        <f t="shared" si="1"/>
      </c>
      <c r="M19" s="18">
        <f t="shared" si="1"/>
      </c>
      <c r="N19" s="18">
        <f t="shared" si="1"/>
      </c>
      <c r="O19" s="18">
        <f t="shared" si="1"/>
      </c>
    </row>
    <row r="20" spans="1:15" ht="15">
      <c r="A20" s="36"/>
      <c r="B20" s="40"/>
      <c r="C20" s="4">
        <f>IF(ISTEXT($A20),VLOOKUP($A20,Material,2,FALSE),"")</f>
      </c>
      <c r="D20" s="4">
        <f>IF(ISTEXT($A20),VLOOKUP($A20,Material,3,FALSE),"")</f>
      </c>
      <c r="E20" s="4">
        <f>IF(ISTEXT($A20),VLOOKUP($A20,Material,4,FALSE),"")</f>
      </c>
      <c r="F20" s="4">
        <f>IF(ISTEXT($A20),VLOOKUP($A20,Material,5,FALSE),"")</f>
      </c>
      <c r="G20" s="4">
        <f>IF(ISTEXT($A20),VLOOKUP($A20,Material,6,FALSE),"")</f>
      </c>
      <c r="H20" s="4">
        <f>IF(ISTEXT($A20),VLOOKUP($A20,Material,7,FALSE),"")</f>
      </c>
      <c r="J20" s="18">
        <f t="shared" si="1"/>
      </c>
      <c r="K20" s="18">
        <f t="shared" si="1"/>
      </c>
      <c r="L20" s="18">
        <f t="shared" si="1"/>
      </c>
      <c r="M20" s="18">
        <f t="shared" si="1"/>
      </c>
      <c r="N20" s="18">
        <f t="shared" si="1"/>
      </c>
      <c r="O20" s="18">
        <f t="shared" si="1"/>
      </c>
    </row>
    <row r="21" spans="1:15" ht="15">
      <c r="A21" s="36"/>
      <c r="B21" s="40"/>
      <c r="C21" s="4">
        <f>IF(ISTEXT($A21),VLOOKUP($A21,Material,2,FALSE),"")</f>
      </c>
      <c r="D21" s="4">
        <f>IF(ISTEXT($A21),VLOOKUP($A21,Material,3,FALSE),"")</f>
      </c>
      <c r="E21" s="4">
        <f>IF(ISTEXT($A21),VLOOKUP($A21,Material,4,FALSE),"")</f>
      </c>
      <c r="F21" s="4">
        <f>IF(ISTEXT($A21),VLOOKUP($A21,Material,5,FALSE),"")</f>
      </c>
      <c r="G21" s="4">
        <f>IF(ISTEXT($A21),VLOOKUP($A21,Material,6,FALSE),"")</f>
      </c>
      <c r="H21" s="4">
        <f>IF(ISTEXT($A21),VLOOKUP($A21,Material,7,FALSE),"")</f>
      </c>
      <c r="J21" s="18">
        <f t="shared" si="1"/>
      </c>
      <c r="K21" s="18">
        <f t="shared" si="1"/>
      </c>
      <c r="L21" s="18">
        <f t="shared" si="1"/>
      </c>
      <c r="M21" s="18">
        <f t="shared" si="1"/>
      </c>
      <c r="N21" s="18">
        <f t="shared" si="1"/>
      </c>
      <c r="O21" s="18">
        <f t="shared" si="1"/>
      </c>
    </row>
    <row r="22" spans="1:15" ht="15">
      <c r="A22" s="36"/>
      <c r="B22" s="41"/>
      <c r="C22" s="4">
        <f>IF(ISTEXT($A22),VLOOKUP($A22,Material,2,FALSE),"")</f>
      </c>
      <c r="D22" s="4">
        <f>IF(ISTEXT($A22),VLOOKUP($A22,Material,3,FALSE),"")</f>
      </c>
      <c r="E22" s="4">
        <f>IF(ISTEXT($A22),VLOOKUP($A22,Material,4,FALSE),"")</f>
      </c>
      <c r="F22" s="4">
        <f>IF(ISTEXT($A22),VLOOKUP($A22,Material,5,FALSE),"")</f>
      </c>
      <c r="G22" s="4">
        <f>IF(ISTEXT($A22),VLOOKUP($A22,Material,6,FALSE),"")</f>
      </c>
      <c r="H22" s="4">
        <f>IF(ISTEXT($A22),VLOOKUP($A22,Material,7,FALSE),"")</f>
      </c>
      <c r="J22" s="18">
        <f t="shared" si="1"/>
      </c>
      <c r="K22" s="18">
        <f t="shared" si="1"/>
      </c>
      <c r="L22" s="18">
        <f t="shared" si="1"/>
      </c>
      <c r="M22" s="18">
        <f t="shared" si="1"/>
      </c>
      <c r="N22" s="18">
        <f t="shared" si="1"/>
      </c>
      <c r="O22" s="18">
        <f t="shared" si="1"/>
      </c>
    </row>
    <row r="23" spans="1:15" ht="15">
      <c r="A23" s="11" t="s">
        <v>18</v>
      </c>
      <c r="B23" s="12">
        <f>B18-SUM(B19:B22)</f>
        <v>0</v>
      </c>
      <c r="C23" s="4"/>
      <c r="D23" s="4"/>
      <c r="E23"/>
      <c r="F23" s="4"/>
      <c r="G23" s="4"/>
      <c r="H23" s="4"/>
      <c r="J23" s="18"/>
      <c r="K23" s="18"/>
      <c r="L23" s="18"/>
      <c r="M23" s="18"/>
      <c r="N23" s="18"/>
      <c r="O23" s="18"/>
    </row>
    <row r="24" spans="1:15" ht="15.75">
      <c r="A24" s="8" t="s">
        <v>14</v>
      </c>
      <c r="B24" s="9">
        <f>b*l</f>
        <v>0</v>
      </c>
      <c r="C24" s="4"/>
      <c r="D24" s="4"/>
      <c r="E24" s="4"/>
      <c r="F24" s="4"/>
      <c r="G24" s="4"/>
      <c r="H24" s="4"/>
      <c r="J24" s="18"/>
      <c r="K24" s="18"/>
      <c r="L24" s="18"/>
      <c r="M24" s="18"/>
      <c r="N24" s="18"/>
      <c r="O24" s="18"/>
    </row>
    <row r="25" spans="1:15" ht="15">
      <c r="A25" s="36"/>
      <c r="B25" s="39"/>
      <c r="C25" s="4">
        <f>IF(ISTEXT($A25),VLOOKUP($A25,Material,2,FALSE),"")</f>
      </c>
      <c r="D25" s="4">
        <f>IF(ISTEXT($A25),VLOOKUP($A25,Material,3,FALSE),"")</f>
      </c>
      <c r="E25" s="4">
        <f>IF(ISTEXT($A25),VLOOKUP($A25,Material,4,FALSE),"")</f>
      </c>
      <c r="F25" s="4">
        <f>IF(ISTEXT($A25),VLOOKUP($A25,Material,5,FALSE),"")</f>
      </c>
      <c r="G25" s="4">
        <f>IF(ISTEXT($A25),VLOOKUP($A25,Material,6,FALSE),"")</f>
      </c>
      <c r="H25" s="4">
        <f>IF(ISTEXT($A25),VLOOKUP($A25,Material,7,FALSE),"")</f>
      </c>
      <c r="J25" s="18">
        <f aca="true" t="shared" si="2" ref="J25:O25">IF(ISNUMBER(C25),$B25*C25,"")</f>
      </c>
      <c r="K25" s="18">
        <f t="shared" si="2"/>
      </c>
      <c r="L25" s="18">
        <f t="shared" si="2"/>
      </c>
      <c r="M25" s="18">
        <f t="shared" si="2"/>
      </c>
      <c r="N25" s="18">
        <f t="shared" si="2"/>
      </c>
      <c r="O25" s="18">
        <f t="shared" si="2"/>
      </c>
    </row>
    <row r="26" spans="1:15" ht="15">
      <c r="A26" s="63"/>
      <c r="B26" s="64"/>
      <c r="C26" s="4"/>
      <c r="D26" s="4"/>
      <c r="E26" s="4"/>
      <c r="F26" s="4"/>
      <c r="G26" s="4"/>
      <c r="H26" s="4"/>
      <c r="J26" s="18"/>
      <c r="K26" s="18"/>
      <c r="L26" s="18"/>
      <c r="M26" s="18"/>
      <c r="N26" s="18"/>
      <c r="O26" s="18"/>
    </row>
    <row r="27" spans="1:15" ht="15">
      <c r="A27" s="63"/>
      <c r="B27" s="64"/>
      <c r="C27" s="4"/>
      <c r="D27" s="4"/>
      <c r="E27" s="4"/>
      <c r="F27" s="4"/>
      <c r="G27" s="4"/>
      <c r="H27" s="4"/>
      <c r="J27" s="18"/>
      <c r="K27" s="18"/>
      <c r="L27" s="18"/>
      <c r="M27" s="18"/>
      <c r="N27" s="18"/>
      <c r="O27" s="18"/>
    </row>
    <row r="28" spans="1:15" ht="15">
      <c r="A28" s="63"/>
      <c r="B28" s="64"/>
      <c r="C28" s="4"/>
      <c r="D28" s="4"/>
      <c r="E28" s="4"/>
      <c r="F28" s="4"/>
      <c r="G28" s="4"/>
      <c r="H28" s="4"/>
      <c r="J28" s="18"/>
      <c r="K28" s="18"/>
      <c r="L28" s="18"/>
      <c r="M28" s="18"/>
      <c r="N28" s="18"/>
      <c r="O28" s="18"/>
    </row>
    <row r="29" spans="1:37" ht="15">
      <c r="A29" s="11" t="s">
        <v>18</v>
      </c>
      <c r="B29" s="12">
        <f>B24-SUM(B25:B28)</f>
        <v>0</v>
      </c>
      <c r="C29" s="65"/>
      <c r="D29" s="65"/>
      <c r="E29" s="65"/>
      <c r="F29" s="65"/>
      <c r="G29" s="65"/>
      <c r="H29" s="65"/>
      <c r="I29" s="65"/>
      <c r="J29" s="60"/>
      <c r="K29" s="60"/>
      <c r="L29" s="60"/>
      <c r="M29" s="60"/>
      <c r="N29" s="60"/>
      <c r="O29" s="60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</row>
    <row r="30" spans="1:15" s="57" customFormat="1" ht="15.75">
      <c r="A30" s="8" t="s">
        <v>70</v>
      </c>
      <c r="B30" s="59"/>
      <c r="C30" s="56"/>
      <c r="D30" s="56"/>
      <c r="E30" s="56"/>
      <c r="F30" s="56"/>
      <c r="G30" s="56"/>
      <c r="H30" s="56"/>
      <c r="J30" s="58"/>
      <c r="K30" s="58"/>
      <c r="L30" s="58"/>
      <c r="M30" s="58"/>
      <c r="N30" s="58"/>
      <c r="O30" s="58"/>
    </row>
    <row r="31" spans="1:15" ht="15">
      <c r="A31" s="36"/>
      <c r="B31" s="40"/>
      <c r="C31" s="4">
        <f>IF(ISTEXT($A31),VLOOKUP($A31,Material,2,FALSE),"")</f>
      </c>
      <c r="D31" s="4">
        <f>IF(ISTEXT($A31),VLOOKUP($A31,Material,3,FALSE),"")</f>
      </c>
      <c r="E31" s="4">
        <f>IF(ISTEXT($A31),VLOOKUP($A31,Material,4,FALSE),"")</f>
      </c>
      <c r="F31" s="4">
        <f>IF(ISTEXT($A31),VLOOKUP($A31,Material,5,FALSE),"")</f>
      </c>
      <c r="G31" s="4">
        <f>IF(ISTEXT($A31),VLOOKUP($A31,Material,6,FALSE),"")</f>
      </c>
      <c r="H31" s="4">
        <f>IF(ISTEXT($A31),VLOOKUP($A31,Material,7,FALSE),"")</f>
      </c>
      <c r="J31" s="18">
        <f aca="true" t="shared" si="3" ref="J31:O32">IF(ISNUMBER(C31),$B31*C31,"")</f>
      </c>
      <c r="K31" s="18">
        <f t="shared" si="3"/>
      </c>
      <c r="L31" s="18">
        <f t="shared" si="3"/>
      </c>
      <c r="M31" s="18">
        <f t="shared" si="3"/>
      </c>
      <c r="N31" s="18">
        <f t="shared" si="3"/>
      </c>
      <c r="O31" s="18">
        <f t="shared" si="3"/>
      </c>
    </row>
    <row r="32" spans="1:15" ht="15">
      <c r="A32" s="36"/>
      <c r="B32" s="41"/>
      <c r="C32" s="4">
        <f>IF(ISTEXT($A32),VLOOKUP($A32,Material,2,FALSE),"")</f>
      </c>
      <c r="D32" s="4">
        <f>IF(ISTEXT($A32),VLOOKUP($A32,Material,3,FALSE),"")</f>
      </c>
      <c r="E32" s="4">
        <f>IF(ISTEXT($A32),VLOOKUP($A32,Material,4,FALSE),"")</f>
      </c>
      <c r="F32" s="4">
        <f>IF(ISTEXT($A32),VLOOKUP($A32,Material,5,FALSE),"")</f>
      </c>
      <c r="G32" s="4">
        <f>IF(ISTEXT($A32),VLOOKUP($A32,Material,6,FALSE),"")</f>
      </c>
      <c r="H32" s="4">
        <f>IF(ISTEXT($A32),VLOOKUP($A32,Material,7,FALSE),"")</f>
      </c>
      <c r="J32" s="18">
        <f t="shared" si="3"/>
      </c>
      <c r="K32" s="18">
        <f t="shared" si="3"/>
      </c>
      <c r="L32" s="18">
        <f t="shared" si="3"/>
      </c>
      <c r="M32" s="18">
        <f t="shared" si="3"/>
      </c>
      <c r="N32" s="18">
        <f t="shared" si="3"/>
      </c>
      <c r="O32" s="18">
        <f t="shared" si="3"/>
      </c>
    </row>
    <row r="33" spans="1:15" ht="15">
      <c r="A33" s="36"/>
      <c r="B33" s="41"/>
      <c r="C33" s="4">
        <f>IF(ISTEXT($A33),VLOOKUP($A33,Material,2,FALSE),"")</f>
      </c>
      <c r="D33" s="4">
        <f>IF(ISTEXT($A33),VLOOKUP($A33,Material,3,FALSE),"")</f>
      </c>
      <c r="E33" s="4">
        <f>IF(ISTEXT($A33),VLOOKUP($A33,Material,4,FALSE),"")</f>
      </c>
      <c r="F33" s="4">
        <f>IF(ISTEXT($A33),VLOOKUP($A33,Material,5,FALSE),"")</f>
      </c>
      <c r="G33" s="4">
        <f>IF(ISTEXT($A33),VLOOKUP($A33,Material,6,FALSE),"")</f>
      </c>
      <c r="H33" s="4">
        <f>IF(ISTEXT($A33),VLOOKUP($A33,Material,7,FALSE),"")</f>
      </c>
      <c r="J33" s="18">
        <f aca="true" t="shared" si="4" ref="J33:O34">IF(ISNUMBER(C33),$B33*C33,"")</f>
      </c>
      <c r="K33" s="18">
        <f t="shared" si="4"/>
      </c>
      <c r="L33" s="18">
        <f t="shared" si="4"/>
      </c>
      <c r="M33" s="18">
        <f t="shared" si="4"/>
      </c>
      <c r="N33" s="18">
        <f t="shared" si="4"/>
      </c>
      <c r="O33" s="18">
        <f t="shared" si="4"/>
      </c>
    </row>
    <row r="34" spans="1:15" ht="15">
      <c r="A34" s="36"/>
      <c r="B34" s="41"/>
      <c r="C34" s="4">
        <f>IF(ISTEXT($A34),VLOOKUP($A34,Material,2,FALSE),"")</f>
      </c>
      <c r="D34" s="4">
        <f>IF(ISTEXT($A34),VLOOKUP($A34,Material,3,FALSE),"")</f>
      </c>
      <c r="E34" s="4">
        <f>IF(ISTEXT($A34),VLOOKUP($A34,Material,4,FALSE),"")</f>
      </c>
      <c r="F34" s="4">
        <f>IF(ISTEXT($A34),VLOOKUP($A34,Material,5,FALSE),"")</f>
      </c>
      <c r="G34" s="4">
        <f>IF(ISTEXT($A34),VLOOKUP($A34,Material,6,FALSE),"")</f>
      </c>
      <c r="H34" s="4">
        <f>IF(ISTEXT($A34),VLOOKUP($A34,Material,7,FALSE),"")</f>
      </c>
      <c r="J34" s="18">
        <f t="shared" si="4"/>
      </c>
      <c r="K34" s="18">
        <f t="shared" si="4"/>
      </c>
      <c r="L34" s="18">
        <f t="shared" si="4"/>
      </c>
      <c r="M34" s="18">
        <f t="shared" si="4"/>
      </c>
      <c r="N34" s="18">
        <f t="shared" si="4"/>
      </c>
      <c r="O34" s="18">
        <f t="shared" si="4"/>
      </c>
    </row>
    <row r="35" spans="1:15" ht="15">
      <c r="A35" s="11" t="s">
        <v>72</v>
      </c>
      <c r="B35" s="12"/>
      <c r="C35" s="66"/>
      <c r="D35" s="66"/>
      <c r="E35" s="66"/>
      <c r="F35" s="66"/>
      <c r="G35" s="66"/>
      <c r="H35" s="66"/>
      <c r="I35" s="14"/>
      <c r="J35" s="67"/>
      <c r="K35" s="67"/>
      <c r="L35" s="67"/>
      <c r="M35" s="67"/>
      <c r="N35" s="67"/>
      <c r="O35" s="67"/>
    </row>
    <row r="36" spans="1:15" ht="15">
      <c r="A36" s="69" t="s">
        <v>74</v>
      </c>
      <c r="B36" s="68">
        <f>SUM(B30:B34)</f>
        <v>0</v>
      </c>
      <c r="C36" s="9"/>
      <c r="D36" s="9"/>
      <c r="E36" s="9"/>
      <c r="F36" s="9"/>
      <c r="G36" s="9"/>
      <c r="H36" s="9"/>
      <c r="I36" s="9"/>
      <c r="J36" s="13"/>
      <c r="K36" s="13"/>
      <c r="L36" s="13"/>
      <c r="M36" s="13"/>
      <c r="N36" s="13"/>
      <c r="O36" s="13"/>
    </row>
    <row r="37" spans="1:15" ht="20.25">
      <c r="A37" s="60" t="s">
        <v>17</v>
      </c>
      <c r="B37" s="65">
        <f>2*(l*b+b*h+l*h)</f>
        <v>0</v>
      </c>
      <c r="C37" s="65"/>
      <c r="D37" s="65"/>
      <c r="E37" s="65"/>
      <c r="F37" s="65"/>
      <c r="G37" s="65"/>
      <c r="H37" s="65"/>
      <c r="J37" s="1"/>
      <c r="K37" s="1"/>
      <c r="L37" s="1"/>
      <c r="M37" s="1"/>
      <c r="N37" s="1"/>
      <c r="O37" s="1"/>
    </row>
    <row r="38" spans="1:15" ht="20.25">
      <c r="A38" s="2" t="s">
        <v>45</v>
      </c>
      <c r="J38" s="15">
        <f aca="true" t="shared" si="5" ref="J38:O38">SUM(J13:J34)</f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</row>
    <row r="39" spans="1:15" s="14" customFormat="1" ht="19.5">
      <c r="A39" s="14" t="s">
        <v>46</v>
      </c>
      <c r="C39" s="16" t="str">
        <f aca="true" t="shared" si="6" ref="C39:H39">IF(J38&lt;&gt;0,J38/$B$37,"-")</f>
        <v>-</v>
      </c>
      <c r="D39" s="16" t="str">
        <f t="shared" si="6"/>
        <v>-</v>
      </c>
      <c r="E39" s="16" t="str">
        <f t="shared" si="6"/>
        <v>-</v>
      </c>
      <c r="F39" s="16" t="str">
        <f t="shared" si="6"/>
        <v>-</v>
      </c>
      <c r="G39" s="16" t="str">
        <f t="shared" si="6"/>
        <v>-</v>
      </c>
      <c r="H39" s="16" t="str">
        <f t="shared" si="6"/>
        <v>-</v>
      </c>
      <c r="J39" s="17"/>
      <c r="K39" s="17"/>
      <c r="L39" s="17"/>
      <c r="M39" s="17"/>
      <c r="N39" s="17"/>
      <c r="O39" s="17"/>
    </row>
    <row r="40" spans="1:15" ht="19.5">
      <c r="A40" s="5" t="s">
        <v>19</v>
      </c>
      <c r="B40" s="2">
        <v>0.25</v>
      </c>
      <c r="C40" s="6"/>
      <c r="D40" s="6"/>
      <c r="E40" s="6"/>
      <c r="F40" s="6"/>
      <c r="G40" s="6"/>
      <c r="H40" s="6"/>
      <c r="J40" s="1"/>
      <c r="K40" s="1"/>
      <c r="L40" s="1"/>
      <c r="M40" s="1"/>
      <c r="N40" s="1"/>
      <c r="O40" s="1"/>
    </row>
    <row r="41" spans="1:11" ht="18.75">
      <c r="A41" s="44" t="s">
        <v>20</v>
      </c>
      <c r="B41" s="47" t="str">
        <f>IF(COUNT(C39:H39)&gt;0,ROUND(AVERAGE(C39:H39),2),"-")</f>
        <v>-</v>
      </c>
      <c r="C41" s="5"/>
      <c r="D41" s="44" t="s">
        <v>63</v>
      </c>
      <c r="E41" s="45"/>
      <c r="F41" s="45"/>
      <c r="G41" s="46"/>
      <c r="H41" s="46"/>
      <c r="I41" s="44">
        <f>IF(ISNUMBER(B41),IF(B41&gt;=B40,"Erfüllt","Nicht erfüllt"),"")</f>
      </c>
      <c r="J41" s="46"/>
      <c r="K41" s="46"/>
    </row>
    <row r="42" ht="15">
      <c r="D42" s="2" t="s">
        <v>64</v>
      </c>
    </row>
    <row r="43" spans="1:2" ht="15.75">
      <c r="A43" s="82"/>
      <c r="B43" s="83"/>
    </row>
    <row r="44" spans="1:11" ht="15.75">
      <c r="A44" s="61" t="s">
        <v>80</v>
      </c>
      <c r="B44" s="62"/>
      <c r="C44" s="62" t="e">
        <f>0.163*l*e*wed/(B37*C39)</f>
        <v>#VALUE!</v>
      </c>
      <c r="D44" s="62" t="e">
        <f>0.163*l*e*wed/(B37*D39)</f>
        <v>#VALUE!</v>
      </c>
      <c r="E44" s="62" t="e">
        <f>0.163*l*e*wed/(B37*E39)</f>
        <v>#VALUE!</v>
      </c>
      <c r="F44" s="62" t="e">
        <f>0.163*l*e*wed/(B37*F39)</f>
        <v>#VALUE!</v>
      </c>
      <c r="G44" s="62" t="e">
        <f>0.163*l*e*wed/(B37*G39)</f>
        <v>#VALUE!</v>
      </c>
      <c r="H44" s="62" t="e">
        <f>0.163*l*e*wed/(B37*H39)</f>
        <v>#VALUE!</v>
      </c>
      <c r="J44" s="61" t="s">
        <v>81</v>
      </c>
      <c r="K44" s="62" t="e">
        <f>(C44+D44+E44+F44+G44+H44)/6</f>
        <v>#VALUE!</v>
      </c>
    </row>
    <row r="46" spans="1:14" ht="15.75">
      <c r="A46" s="61" t="s">
        <v>89</v>
      </c>
      <c r="B46" s="94"/>
      <c r="C46" s="95" t="e">
        <f>C44/H8</f>
        <v>#VALUE!</v>
      </c>
      <c r="D46" s="95" t="e">
        <f>D44/H8</f>
        <v>#VALUE!</v>
      </c>
      <c r="E46" s="95" t="e">
        <f>E44/H8</f>
        <v>#VALUE!</v>
      </c>
      <c r="F46" s="95" t="e">
        <f>F44/H8</f>
        <v>#VALUE!</v>
      </c>
      <c r="G46" s="95" t="e">
        <f>G44/H8</f>
        <v>#VALUE!</v>
      </c>
      <c r="H46" s="95" t="e">
        <f>H44/H8</f>
        <v>#VALUE!</v>
      </c>
      <c r="I46" s="97"/>
      <c r="J46" s="96" t="s">
        <v>90</v>
      </c>
      <c r="K46" s="95" t="e">
        <f>(C46+D46+E46+F46+G46+H46)/6</f>
        <v>#VALUE!</v>
      </c>
      <c r="M46" s="118" t="s">
        <v>97</v>
      </c>
      <c r="N46" s="46"/>
    </row>
  </sheetData>
  <sheetProtection/>
  <mergeCells count="2">
    <mergeCell ref="J10:O10"/>
    <mergeCell ref="C10:H10"/>
  </mergeCells>
  <conditionalFormatting sqref="B29 B23 B17 B35:B36">
    <cfRule type="cellIs" priority="1" dxfId="3" operator="lessThan" stopIfTrue="1">
      <formula>0</formula>
    </cfRule>
  </conditionalFormatting>
  <dataValidations count="1">
    <dataValidation type="list" allowBlank="1" showInputMessage="1" showErrorMessage="1" sqref="A25:A28 A13:A16 A19:A22 A31:A34">
      <formula1>OFFSET(Material,1,0,ROWS(Material)-1,1)</formula1>
    </dataValidation>
  </dataValidations>
  <printOptions/>
  <pageMargins left="0.7480314960629921" right="0.7480314960629921" top="0.5905511811023623" bottom="0.5905511811023623" header="0.3937007874015748" footer="0.3937007874015748"/>
  <pageSetup fitToHeight="1" fitToWidth="1" horizontalDpi="600" verticalDpi="600" orientation="landscape" paperSize="9" scale="69" r:id="rId4"/>
  <headerFooter alignWithMargins="0">
    <oddFooter>&amp;R&amp;"Arial,Kursiv"&amp;10&amp;Z&amp;F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="75" zoomScaleNormal="75" zoomScaleSheetLayoutView="70" zoomScalePageLayoutView="0" workbookViewId="0" topLeftCell="A1">
      <selection activeCell="B6" sqref="B6"/>
    </sheetView>
  </sheetViews>
  <sheetFormatPr defaultColWidth="11.5546875" defaultRowHeight="15"/>
  <cols>
    <col min="1" max="1" width="41.6640625" style="2" customWidth="1"/>
    <col min="2" max="2" width="10.4453125" style="2" bestFit="1" customWidth="1"/>
    <col min="3" max="3" width="8.5546875" style="2" bestFit="1" customWidth="1"/>
    <col min="4" max="8" width="7.21484375" style="2" customWidth="1"/>
    <col min="9" max="9" width="2.10546875" style="2" customWidth="1"/>
    <col min="10" max="10" width="8.5546875" style="2" bestFit="1" customWidth="1"/>
    <col min="11" max="12" width="6.99609375" style="2" customWidth="1"/>
    <col min="13" max="13" width="16.6640625" style="2" bestFit="1" customWidth="1"/>
    <col min="14" max="15" width="6.99609375" style="2" customWidth="1"/>
    <col min="16" max="17" width="6.10546875" style="2" customWidth="1"/>
    <col min="18" max="16384" width="11.5546875" style="2" customWidth="1"/>
  </cols>
  <sheetData>
    <row r="1" s="43" customFormat="1" ht="30" customHeight="1">
      <c r="A1" s="42" t="s">
        <v>92</v>
      </c>
    </row>
    <row r="2" spans="1:37" ht="15.75">
      <c r="A2" s="2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>
      <c r="A3" s="2" t="s">
        <v>76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>
      <c r="A4" s="2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N4" s="9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>
      <c r="A5" s="57"/>
      <c r="B5" s="70"/>
      <c r="C5" s="71"/>
      <c r="D5" s="71"/>
      <c r="E5" s="71"/>
      <c r="F5" s="71"/>
      <c r="G5" s="71"/>
      <c r="H5" s="71"/>
      <c r="I5" s="57"/>
      <c r="J5" s="91"/>
      <c r="K5" s="91"/>
      <c r="L5" s="91"/>
      <c r="M5" s="91"/>
      <c r="N5" s="57"/>
      <c r="O5" s="5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14" ht="18">
      <c r="A6" s="1" t="s">
        <v>85</v>
      </c>
      <c r="B6" s="72">
        <v>0</v>
      </c>
      <c r="C6" s="73">
        <v>0</v>
      </c>
      <c r="D6" s="74">
        <v>0</v>
      </c>
      <c r="G6" s="49" t="s">
        <v>16</v>
      </c>
      <c r="H6" s="51">
        <f>l*b*h</f>
        <v>0</v>
      </c>
      <c r="N6" s="92"/>
    </row>
    <row r="7" spans="1:38" s="57" customFormat="1" ht="15">
      <c r="A7" s="1"/>
      <c r="B7" s="2"/>
      <c r="C7" s="2"/>
      <c r="D7" s="2"/>
      <c r="E7" s="2"/>
      <c r="F7" s="2"/>
      <c r="G7" s="2"/>
      <c r="H7" s="2"/>
      <c r="I7" s="2"/>
      <c r="J7" s="98"/>
      <c r="K7" s="2"/>
      <c r="L7" s="2"/>
      <c r="M7" s="98"/>
      <c r="N7" s="9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7" ht="15.75">
      <c r="A8" s="2" t="s">
        <v>87</v>
      </c>
      <c r="B8" s="2" t="s">
        <v>86</v>
      </c>
      <c r="G8" s="49" t="s">
        <v>88</v>
      </c>
      <c r="H8" s="93">
        <v>0.7081737545992564</v>
      </c>
      <c r="N8" s="9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ht="15"/>
    <row r="10" spans="1:15" ht="19.5">
      <c r="A10" s="3"/>
      <c r="B10" s="3"/>
      <c r="C10" s="123" t="s">
        <v>25</v>
      </c>
      <c r="D10" s="123"/>
      <c r="E10" s="123"/>
      <c r="F10" s="123"/>
      <c r="G10" s="123"/>
      <c r="H10" s="123"/>
      <c r="J10" s="123" t="s">
        <v>65</v>
      </c>
      <c r="K10" s="123"/>
      <c r="L10" s="123"/>
      <c r="M10" s="123"/>
      <c r="N10" s="123"/>
      <c r="O10" s="123"/>
    </row>
    <row r="11" spans="1:15" ht="18.75">
      <c r="A11" s="7" t="s">
        <v>12</v>
      </c>
      <c r="B11" s="7" t="s">
        <v>15</v>
      </c>
      <c r="C11" s="50" t="s">
        <v>1</v>
      </c>
      <c r="D11" s="50" t="s">
        <v>2</v>
      </c>
      <c r="E11" s="50" t="s">
        <v>3</v>
      </c>
      <c r="F11" s="50" t="s">
        <v>7</v>
      </c>
      <c r="G11" s="50" t="s">
        <v>8</v>
      </c>
      <c r="H11" s="50" t="s">
        <v>9</v>
      </c>
      <c r="I11" s="17"/>
      <c r="J11" s="32" t="s">
        <v>1</v>
      </c>
      <c r="K11" s="32" t="s">
        <v>2</v>
      </c>
      <c r="L11" s="32" t="s">
        <v>3</v>
      </c>
      <c r="M11" s="32" t="s">
        <v>7</v>
      </c>
      <c r="N11" s="32" t="s">
        <v>8</v>
      </c>
      <c r="O11" s="32" t="s">
        <v>9</v>
      </c>
    </row>
    <row r="12" spans="1:15" ht="15.75">
      <c r="A12" s="8" t="s">
        <v>11</v>
      </c>
      <c r="B12" s="9">
        <f>l*b</f>
        <v>0</v>
      </c>
      <c r="C12" s="10"/>
      <c r="D12" s="10"/>
      <c r="E12" s="10"/>
      <c r="F12" s="10"/>
      <c r="G12" s="10"/>
      <c r="H12" s="10"/>
      <c r="J12" s="18"/>
      <c r="K12" s="18"/>
      <c r="L12" s="18"/>
      <c r="M12" s="18"/>
      <c r="N12" s="18"/>
      <c r="O12" s="18"/>
    </row>
    <row r="13" spans="1:15" ht="15">
      <c r="A13" s="36"/>
      <c r="B13" s="75"/>
      <c r="C13" s="4">
        <f>IF(ISTEXT($A13),VLOOKUP($A13,Material,2,FALSE),"")</f>
      </c>
      <c r="D13" s="4">
        <f>IF(ISTEXT($A13),VLOOKUP($A13,Material,3,FALSE),"")</f>
      </c>
      <c r="E13" s="4">
        <f>IF(ISTEXT($A13),VLOOKUP($A13,Material,4,FALSE),"")</f>
      </c>
      <c r="F13" s="4">
        <f>IF(ISTEXT($A13),VLOOKUP($A13,Material,5,FALSE),"")</f>
      </c>
      <c r="G13" s="4">
        <f>IF(ISTEXT($A13),VLOOKUP($A13,Material,6,FALSE),"")</f>
      </c>
      <c r="H13" s="4">
        <f>IF(ISTEXT($A13),VLOOKUP($A13,Material,7,FALSE),"")</f>
      </c>
      <c r="J13" s="18">
        <f aca="true" t="shared" si="0" ref="J13:O16">IF(ISNUMBER(C13),$B13*C13,"")</f>
      </c>
      <c r="K13" s="18">
        <f t="shared" si="0"/>
      </c>
      <c r="L13" s="18">
        <f t="shared" si="0"/>
      </c>
      <c r="M13" s="18">
        <f t="shared" si="0"/>
      </c>
      <c r="N13" s="18">
        <f t="shared" si="0"/>
      </c>
      <c r="O13" s="18">
        <f t="shared" si="0"/>
      </c>
    </row>
    <row r="14" spans="1:15" ht="15">
      <c r="A14" s="36"/>
      <c r="B14" s="73"/>
      <c r="C14" s="4">
        <f>IF(ISTEXT($A14),VLOOKUP($A14,Material,2,FALSE),"")</f>
      </c>
      <c r="D14" s="4">
        <f>IF(ISTEXT($A14),VLOOKUP($A14,Material,3,FALSE),"")</f>
      </c>
      <c r="E14" s="4">
        <f>IF(ISTEXT($A14),VLOOKUP($A14,Material,4,FALSE),"")</f>
      </c>
      <c r="F14" s="4">
        <f>IF(ISTEXT($A14),VLOOKUP($A14,Material,5,FALSE),"")</f>
      </c>
      <c r="G14" s="4">
        <f>IF(ISTEXT($A14),VLOOKUP($A14,Material,6,FALSE),"")</f>
      </c>
      <c r="H14" s="4">
        <f>IF(ISTEXT($A14),VLOOKUP($A14,Material,7,FALSE),"")</f>
      </c>
      <c r="J14" s="18">
        <f t="shared" si="0"/>
      </c>
      <c r="K14" s="18">
        <f t="shared" si="0"/>
      </c>
      <c r="L14" s="18">
        <f t="shared" si="0"/>
      </c>
      <c r="M14" s="18">
        <f t="shared" si="0"/>
      </c>
      <c r="N14" s="18">
        <f t="shared" si="0"/>
      </c>
      <c r="O14" s="18">
        <f t="shared" si="0"/>
      </c>
    </row>
    <row r="15" spans="1:15" ht="15">
      <c r="A15" s="36"/>
      <c r="B15" s="73"/>
      <c r="C15" s="4">
        <f>IF(ISTEXT($A15),VLOOKUP($A15,Material,2,FALSE),"")</f>
      </c>
      <c r="D15" s="4">
        <f>IF(ISTEXT($A15),VLOOKUP($A15,Material,3,FALSE),"")</f>
      </c>
      <c r="E15" s="4">
        <f>IF(ISTEXT($A15),VLOOKUP($A15,Material,4,FALSE),"")</f>
      </c>
      <c r="F15" s="4">
        <f>IF(ISTEXT($A15),VLOOKUP($A15,Material,5,FALSE),"")</f>
      </c>
      <c r="G15" s="4">
        <f>IF(ISTEXT($A15),VLOOKUP($A15,Material,6,FALSE),"")</f>
      </c>
      <c r="H15" s="4">
        <f>IF(ISTEXT($A15),VLOOKUP($A15,Material,7,FALSE),"")</f>
      </c>
      <c r="J15" s="18">
        <f t="shared" si="0"/>
      </c>
      <c r="K15" s="18">
        <f t="shared" si="0"/>
      </c>
      <c r="L15" s="18">
        <f t="shared" si="0"/>
      </c>
      <c r="M15" s="18">
        <f t="shared" si="0"/>
      </c>
      <c r="N15" s="18">
        <f t="shared" si="0"/>
      </c>
      <c r="O15" s="18">
        <f t="shared" si="0"/>
      </c>
    </row>
    <row r="16" spans="1:15" ht="15">
      <c r="A16" s="36"/>
      <c r="B16" s="76"/>
      <c r="C16" s="4">
        <f>IF(ISTEXT($A16),VLOOKUP($A16,Material,2,FALSE),"")</f>
      </c>
      <c r="D16" s="4">
        <f>IF(ISTEXT($A16),VLOOKUP($A16,Material,3,FALSE),"")</f>
      </c>
      <c r="E16" s="4">
        <f>IF(ISTEXT($A16),VLOOKUP($A16,Material,4,FALSE),"")</f>
      </c>
      <c r="F16" s="4">
        <f>IF(ISTEXT($A16),VLOOKUP($A16,Material,5,FALSE),"")</f>
      </c>
      <c r="G16" s="4">
        <f>IF(ISTEXT($A16),VLOOKUP($A16,Material,6,FALSE),"")</f>
      </c>
      <c r="H16" s="4">
        <f>IF(ISTEXT($A16),VLOOKUP($A16,Material,7,FALSE),"")</f>
      </c>
      <c r="J16" s="18">
        <f t="shared" si="0"/>
      </c>
      <c r="K16" s="18">
        <f t="shared" si="0"/>
      </c>
      <c r="L16" s="18">
        <f t="shared" si="0"/>
      </c>
      <c r="M16" s="18">
        <f t="shared" si="0"/>
      </c>
      <c r="N16" s="18">
        <f t="shared" si="0"/>
      </c>
      <c r="O16" s="18">
        <f t="shared" si="0"/>
      </c>
    </row>
    <row r="17" spans="1:15" ht="15">
      <c r="A17" s="11" t="s">
        <v>18</v>
      </c>
      <c r="B17" s="12">
        <f>B12-SUM(B13:B16)</f>
        <v>0</v>
      </c>
      <c r="C17" s="4"/>
      <c r="D17" s="4"/>
      <c r="E17" s="4"/>
      <c r="F17" s="4"/>
      <c r="G17" s="4"/>
      <c r="H17" s="4"/>
      <c r="J17" s="18"/>
      <c r="K17" s="18"/>
      <c r="L17" s="18"/>
      <c r="M17" s="18"/>
      <c r="N17" s="18"/>
      <c r="O17" s="18"/>
    </row>
    <row r="18" spans="1:15" ht="15.75">
      <c r="A18" s="8" t="s">
        <v>13</v>
      </c>
      <c r="B18" s="9">
        <f>2*b*h+2*l*h</f>
        <v>0</v>
      </c>
      <c r="C18" s="4"/>
      <c r="D18" s="4"/>
      <c r="E18" s="4"/>
      <c r="F18" s="4"/>
      <c r="G18" s="4"/>
      <c r="H18" s="4"/>
      <c r="J18" s="18"/>
      <c r="K18" s="18"/>
      <c r="L18" s="18"/>
      <c r="M18" s="18"/>
      <c r="N18" s="18"/>
      <c r="O18" s="18"/>
    </row>
    <row r="19" spans="1:15" ht="15">
      <c r="A19" s="36"/>
      <c r="B19" s="77"/>
      <c r="C19" s="4">
        <f>IF(ISTEXT($A19),VLOOKUP($A19,Material,2,FALSE),"")</f>
      </c>
      <c r="D19" s="4">
        <f>IF(ISTEXT($A19),VLOOKUP($A19,Material,3,FALSE),"")</f>
      </c>
      <c r="E19" s="4">
        <f>IF(ISTEXT($A19),VLOOKUP($A19,Material,4,FALSE),"")</f>
      </c>
      <c r="F19" s="4">
        <f>IF(ISTEXT($A19),VLOOKUP($A19,Material,5,FALSE),"")</f>
      </c>
      <c r="G19" s="4">
        <f>IF(ISTEXT($A19),VLOOKUP($A19,Material,6,FALSE),"")</f>
      </c>
      <c r="H19" s="4">
        <f>IF(ISTEXT($A19),VLOOKUP($A19,Material,7,FALSE),"")</f>
      </c>
      <c r="J19" s="18">
        <f aca="true" t="shared" si="1" ref="J19:O23">IF(ISNUMBER(C19),$B19*C19,"")</f>
      </c>
      <c r="K19" s="18">
        <f t="shared" si="1"/>
      </c>
      <c r="L19" s="18">
        <f t="shared" si="1"/>
      </c>
      <c r="M19" s="18">
        <f t="shared" si="1"/>
      </c>
      <c r="N19" s="18">
        <f t="shared" si="1"/>
      </c>
      <c r="O19" s="18">
        <f t="shared" si="1"/>
      </c>
    </row>
    <row r="20" spans="1:15" ht="15">
      <c r="A20" s="36"/>
      <c r="B20" s="78"/>
      <c r="C20" s="4">
        <f>IF(ISTEXT($A20),VLOOKUP($A20,Material,2,FALSE),"")</f>
      </c>
      <c r="D20" s="4">
        <f>IF(ISTEXT($A20),VLOOKUP($A20,Material,3,FALSE),"")</f>
      </c>
      <c r="E20" s="4">
        <f>IF(ISTEXT($A20),VLOOKUP($A20,Material,4,FALSE),"")</f>
      </c>
      <c r="F20" s="4">
        <f>IF(ISTEXT($A20),VLOOKUP($A20,Material,5,FALSE),"")</f>
      </c>
      <c r="G20" s="4">
        <f>IF(ISTEXT($A20),VLOOKUP($A20,Material,6,FALSE),"")</f>
      </c>
      <c r="H20" s="4">
        <f>IF(ISTEXT($A20),VLOOKUP($A20,Material,7,FALSE),"")</f>
      </c>
      <c r="J20" s="18">
        <f t="shared" si="1"/>
      </c>
      <c r="K20" s="18">
        <f t="shared" si="1"/>
      </c>
      <c r="L20" s="18">
        <f t="shared" si="1"/>
      </c>
      <c r="M20" s="18">
        <f t="shared" si="1"/>
      </c>
      <c r="N20" s="18">
        <f t="shared" si="1"/>
      </c>
      <c r="O20" s="18">
        <f t="shared" si="1"/>
      </c>
    </row>
    <row r="21" spans="1:15" ht="15">
      <c r="A21" s="36"/>
      <c r="B21" s="78"/>
      <c r="C21" s="4">
        <f>IF(ISTEXT($A21),VLOOKUP($A21,Material,2,FALSE),"")</f>
      </c>
      <c r="D21" s="4">
        <f>IF(ISTEXT($A21),VLOOKUP($A21,Material,3,FALSE),"")</f>
      </c>
      <c r="E21" s="4">
        <f>IF(ISTEXT($A21),VLOOKUP($A21,Material,4,FALSE),"")</f>
      </c>
      <c r="F21" s="4">
        <f>IF(ISTEXT($A21),VLOOKUP($A21,Material,5,FALSE),"")</f>
      </c>
      <c r="G21" s="4">
        <f>IF(ISTEXT($A21),VLOOKUP($A21,Material,6,FALSE),"")</f>
      </c>
      <c r="H21" s="4">
        <f>IF(ISTEXT($A21),VLOOKUP($A21,Material,7,FALSE),"")</f>
      </c>
      <c r="J21" s="18">
        <f t="shared" si="1"/>
      </c>
      <c r="K21" s="18">
        <f t="shared" si="1"/>
      </c>
      <c r="L21" s="18">
        <f t="shared" si="1"/>
      </c>
      <c r="M21" s="18">
        <f t="shared" si="1"/>
      </c>
      <c r="N21" s="18">
        <f t="shared" si="1"/>
      </c>
      <c r="O21" s="18">
        <f t="shared" si="1"/>
      </c>
    </row>
    <row r="22" spans="1:15" ht="15">
      <c r="A22" s="36"/>
      <c r="B22" s="79"/>
      <c r="C22" s="4">
        <f>IF(ISTEXT($A22),VLOOKUP($A22,Material,2,FALSE),"")</f>
      </c>
      <c r="D22" s="4">
        <f>IF(ISTEXT($A22),VLOOKUP($A22,Material,3,FALSE),"")</f>
      </c>
      <c r="E22" s="4">
        <f>IF(ISTEXT($A22),VLOOKUP($A22,Material,4,FALSE),"")</f>
      </c>
      <c r="F22" s="4">
        <f>IF(ISTEXT($A22),VLOOKUP($A22,Material,5,FALSE),"")</f>
      </c>
      <c r="G22" s="4">
        <f>IF(ISTEXT($A22),VLOOKUP($A22,Material,6,FALSE),"")</f>
      </c>
      <c r="H22" s="4">
        <f>IF(ISTEXT($A22),VLOOKUP($A22,Material,7,FALSE),"")</f>
      </c>
      <c r="J22" s="18">
        <f t="shared" si="1"/>
      </c>
      <c r="K22" s="18">
        <f t="shared" si="1"/>
      </c>
      <c r="L22" s="18">
        <f t="shared" si="1"/>
      </c>
      <c r="M22" s="18">
        <f t="shared" si="1"/>
      </c>
      <c r="N22" s="18">
        <f t="shared" si="1"/>
      </c>
      <c r="O22" s="18">
        <f t="shared" si="1"/>
      </c>
    </row>
    <row r="23" spans="1:15" ht="15">
      <c r="A23" s="36"/>
      <c r="B23" s="79"/>
      <c r="C23" s="4">
        <f>IF(ISTEXT($A23),VLOOKUP($A23,Material,2,FALSE),"")</f>
      </c>
      <c r="D23" s="4">
        <f>IF(ISTEXT($A23),VLOOKUP($A23,Material,3,FALSE),"")</f>
      </c>
      <c r="E23" s="4">
        <f>IF(ISTEXT($A23),VLOOKUP($A23,Material,4,FALSE),"")</f>
      </c>
      <c r="F23" s="4">
        <f>IF(ISTEXT($A23),VLOOKUP($A23,Material,5,FALSE),"")</f>
      </c>
      <c r="G23" s="4">
        <f>IF(ISTEXT($A23),VLOOKUP($A23,Material,6,FALSE),"")</f>
      </c>
      <c r="H23" s="4">
        <f>IF(ISTEXT($A23),VLOOKUP($A23,Material,7,FALSE),"")</f>
      </c>
      <c r="J23" s="18">
        <f t="shared" si="1"/>
      </c>
      <c r="K23" s="18">
        <f t="shared" si="1"/>
      </c>
      <c r="L23" s="18">
        <f t="shared" si="1"/>
      </c>
      <c r="M23" s="18">
        <f t="shared" si="1"/>
      </c>
      <c r="N23" s="18">
        <f t="shared" si="1"/>
      </c>
      <c r="O23" s="18">
        <f t="shared" si="1"/>
      </c>
    </row>
    <row r="24" spans="1:15" ht="15">
      <c r="A24" s="11" t="s">
        <v>18</v>
      </c>
      <c r="B24" s="12">
        <f>B18-SUM(B19:B23)</f>
        <v>0</v>
      </c>
      <c r="C24" s="4"/>
      <c r="D24" s="4"/>
      <c r="E24"/>
      <c r="F24" s="4"/>
      <c r="G24" s="4"/>
      <c r="H24" s="4"/>
      <c r="J24" s="18"/>
      <c r="K24" s="18"/>
      <c r="L24" s="18"/>
      <c r="M24" s="18"/>
      <c r="N24" s="18"/>
      <c r="O24" s="18"/>
    </row>
    <row r="25" spans="1:15" ht="15.75">
      <c r="A25" s="8" t="s">
        <v>14</v>
      </c>
      <c r="B25" s="9">
        <f>b*l</f>
        <v>0</v>
      </c>
      <c r="C25" s="4"/>
      <c r="D25" s="4"/>
      <c r="E25" s="4"/>
      <c r="F25" s="4"/>
      <c r="G25" s="4"/>
      <c r="H25" s="4"/>
      <c r="J25" s="18"/>
      <c r="K25" s="18"/>
      <c r="L25" s="18"/>
      <c r="M25" s="18"/>
      <c r="N25" s="18"/>
      <c r="O25" s="18"/>
    </row>
    <row r="26" spans="1:15" ht="15">
      <c r="A26" s="36"/>
      <c r="B26" s="77"/>
      <c r="C26" s="4">
        <f>IF(ISTEXT($A26),VLOOKUP($A26,Material,2,FALSE),"")</f>
      </c>
      <c r="D26" s="4">
        <f>IF(ISTEXT($A26),VLOOKUP($A26,Material,3,FALSE),"")</f>
      </c>
      <c r="E26" s="4">
        <f>IF(ISTEXT($A26),VLOOKUP($A26,Material,4,FALSE),"")</f>
      </c>
      <c r="F26" s="4">
        <f>IF(ISTEXT($A26),VLOOKUP($A26,Material,5,FALSE),"")</f>
      </c>
      <c r="G26" s="4">
        <f>IF(ISTEXT($A26),VLOOKUP($A26,Material,6,FALSE),"")</f>
      </c>
      <c r="H26" s="4">
        <f>IF(ISTEXT($A26),VLOOKUP($A26,Material,7,FALSE),"")</f>
      </c>
      <c r="J26" s="18">
        <f aca="true" t="shared" si="2" ref="J26:O26">IF(ISNUMBER(C26),$B26*C26,"")</f>
      </c>
      <c r="K26" s="18">
        <f t="shared" si="2"/>
      </c>
      <c r="L26" s="18">
        <f t="shared" si="2"/>
      </c>
      <c r="M26" s="18">
        <f t="shared" si="2"/>
      </c>
      <c r="N26" s="18">
        <f t="shared" si="2"/>
      </c>
      <c r="O26" s="18">
        <f t="shared" si="2"/>
      </c>
    </row>
    <row r="27" spans="1:15" ht="15">
      <c r="A27" s="36"/>
      <c r="B27" s="77"/>
      <c r="C27" s="4">
        <f>IF(ISTEXT($A27),VLOOKUP($A27,Material,2,FALSE),"")</f>
      </c>
      <c r="D27" s="4">
        <f>IF(ISTEXT($A27),VLOOKUP($A27,Material,3,FALSE),"")</f>
      </c>
      <c r="E27" s="4">
        <f>IF(ISTEXT($A27),VLOOKUP($A27,Material,4,FALSE),"")</f>
      </c>
      <c r="F27" s="4">
        <f>IF(ISTEXT($A27),VLOOKUP($A27,Material,5,FALSE),"")</f>
      </c>
      <c r="G27" s="4">
        <f>IF(ISTEXT($A27),VLOOKUP($A27,Material,6,FALSE),"")</f>
      </c>
      <c r="H27" s="4">
        <f>IF(ISTEXT($A27),VLOOKUP($A27,Material,7,FALSE),"")</f>
      </c>
      <c r="J27" s="18">
        <f aca="true" t="shared" si="3" ref="J27:O29">IF(ISNUMBER(C27),$B27*C27,"")</f>
      </c>
      <c r="K27" s="18">
        <f t="shared" si="3"/>
      </c>
      <c r="L27" s="18">
        <f t="shared" si="3"/>
      </c>
      <c r="M27" s="18">
        <f t="shared" si="3"/>
      </c>
      <c r="N27" s="18">
        <f t="shared" si="3"/>
      </c>
      <c r="O27" s="18">
        <f t="shared" si="3"/>
      </c>
    </row>
    <row r="28" spans="1:15" ht="15">
      <c r="A28" s="36"/>
      <c r="B28" s="77"/>
      <c r="C28" s="4">
        <f>IF(ISTEXT($A28),VLOOKUP($A28,Material,2,FALSE),"")</f>
      </c>
      <c r="D28" s="4">
        <f>IF(ISTEXT($A28),VLOOKUP($A28,Material,3,FALSE),"")</f>
      </c>
      <c r="E28" s="4">
        <f>IF(ISTEXT($A28),VLOOKUP($A28,Material,4,FALSE),"")</f>
      </c>
      <c r="F28" s="4">
        <f>IF(ISTEXT($A28),VLOOKUP($A28,Material,5,FALSE),"")</f>
      </c>
      <c r="G28" s="4">
        <f>IF(ISTEXT($A28),VLOOKUP($A28,Material,6,FALSE),"")</f>
      </c>
      <c r="H28" s="4">
        <f>IF(ISTEXT($A28),VLOOKUP($A28,Material,7,FALSE),"")</f>
      </c>
      <c r="J28" s="18">
        <f t="shared" si="3"/>
      </c>
      <c r="K28" s="18">
        <f t="shared" si="3"/>
      </c>
      <c r="L28" s="18">
        <f t="shared" si="3"/>
      </c>
      <c r="M28" s="18">
        <f t="shared" si="3"/>
      </c>
      <c r="N28" s="18">
        <f t="shared" si="3"/>
      </c>
      <c r="O28" s="18">
        <f t="shared" si="3"/>
      </c>
    </row>
    <row r="29" spans="1:15" ht="15">
      <c r="A29" s="36"/>
      <c r="B29" s="77"/>
      <c r="C29" s="4">
        <f>IF(ISTEXT($A29),VLOOKUP($A29,Material,2,FALSE),"")</f>
      </c>
      <c r="D29" s="4">
        <f>IF(ISTEXT($A29),VLOOKUP($A29,Material,3,FALSE),"")</f>
      </c>
      <c r="E29" s="4">
        <f>IF(ISTEXT($A29),VLOOKUP($A29,Material,4,FALSE),"")</f>
      </c>
      <c r="F29" s="4">
        <f>IF(ISTEXT($A29),VLOOKUP($A29,Material,5,FALSE),"")</f>
      </c>
      <c r="G29" s="4">
        <f>IF(ISTEXT($A29),VLOOKUP($A29,Material,6,FALSE),"")</f>
      </c>
      <c r="H29" s="4">
        <f>IF(ISTEXT($A29),VLOOKUP($A29,Material,7,FALSE),"")</f>
      </c>
      <c r="J29" s="18">
        <f t="shared" si="3"/>
      </c>
      <c r="K29" s="18">
        <f t="shared" si="3"/>
      </c>
      <c r="L29" s="18">
        <f t="shared" si="3"/>
      </c>
      <c r="M29" s="18">
        <f t="shared" si="3"/>
      </c>
      <c r="N29" s="18">
        <f t="shared" si="3"/>
      </c>
      <c r="O29" s="18">
        <f t="shared" si="3"/>
      </c>
    </row>
    <row r="30" spans="1:37" ht="15">
      <c r="A30" s="11" t="s">
        <v>18</v>
      </c>
      <c r="B30" s="12">
        <f>B25-SUM(B26:B29)</f>
        <v>0</v>
      </c>
      <c r="C30" s="65"/>
      <c r="D30" s="65"/>
      <c r="E30" s="65"/>
      <c r="F30" s="65"/>
      <c r="G30" s="65"/>
      <c r="H30" s="65"/>
      <c r="I30" s="65"/>
      <c r="J30" s="60"/>
      <c r="K30" s="60"/>
      <c r="L30" s="60"/>
      <c r="M30" s="60"/>
      <c r="N30" s="60"/>
      <c r="O30" s="60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</row>
    <row r="31" spans="1:15" s="57" customFormat="1" ht="15.75">
      <c r="A31" s="8" t="s">
        <v>70</v>
      </c>
      <c r="B31" s="80"/>
      <c r="C31" s="56"/>
      <c r="D31" s="56"/>
      <c r="E31" s="56"/>
      <c r="F31" s="56"/>
      <c r="G31" s="56"/>
      <c r="H31" s="56"/>
      <c r="J31" s="58"/>
      <c r="K31" s="58"/>
      <c r="L31" s="58"/>
      <c r="M31" s="58"/>
      <c r="N31" s="58"/>
      <c r="O31" s="58"/>
    </row>
    <row r="32" spans="1:15" ht="15">
      <c r="A32" s="36"/>
      <c r="B32" s="78"/>
      <c r="C32" s="4">
        <f>IF(ISTEXT($A32),VLOOKUP($A32,Material,2,FALSE),"")</f>
      </c>
      <c r="D32" s="4">
        <f>IF(ISTEXT($A32),VLOOKUP($A32,Material,3,FALSE),"")</f>
      </c>
      <c r="E32" s="4">
        <f>IF(ISTEXT($A32),VLOOKUP($A32,Material,4,FALSE),"")</f>
      </c>
      <c r="F32" s="4">
        <f>IF(ISTEXT($A32),VLOOKUP($A32,Material,5,FALSE),"")</f>
      </c>
      <c r="G32" s="4">
        <f>IF(ISTEXT($A32),VLOOKUP($A32,Material,6,FALSE),"")</f>
      </c>
      <c r="H32" s="4">
        <f>IF(ISTEXT($A32),VLOOKUP($A32,Material,7,FALSE),"")</f>
      </c>
      <c r="J32" s="18">
        <f aca="true" t="shared" si="4" ref="J32:O33">IF(ISNUMBER(C32),$B32*C32,"")</f>
      </c>
      <c r="K32" s="18">
        <f t="shared" si="4"/>
      </c>
      <c r="L32" s="18">
        <f t="shared" si="4"/>
      </c>
      <c r="M32" s="18">
        <f t="shared" si="4"/>
      </c>
      <c r="N32" s="18">
        <f t="shared" si="4"/>
      </c>
      <c r="O32" s="18">
        <f t="shared" si="4"/>
      </c>
    </row>
    <row r="33" spans="1:15" ht="15">
      <c r="A33" s="36"/>
      <c r="B33" s="79"/>
      <c r="C33" s="4">
        <f>IF(ISTEXT($A33),VLOOKUP($A33,Material,2,FALSE),"")</f>
      </c>
      <c r="D33" s="4">
        <f>IF(ISTEXT($A33),VLOOKUP($A33,Material,3,FALSE),"")</f>
      </c>
      <c r="E33" s="4">
        <f>IF(ISTEXT($A33),VLOOKUP($A33,Material,4,FALSE),"")</f>
      </c>
      <c r="F33" s="4">
        <f>IF(ISTEXT($A33),VLOOKUP($A33,Material,5,FALSE),"")</f>
      </c>
      <c r="G33" s="4">
        <f>IF(ISTEXT($A33),VLOOKUP($A33,Material,6,FALSE),"")</f>
      </c>
      <c r="H33" s="4">
        <f>IF(ISTEXT($A33),VLOOKUP($A33,Material,7,FALSE),"")</f>
      </c>
      <c r="J33" s="18">
        <f t="shared" si="4"/>
      </c>
      <c r="K33" s="18">
        <f t="shared" si="4"/>
      </c>
      <c r="L33" s="18">
        <f t="shared" si="4"/>
      </c>
      <c r="M33" s="18">
        <f t="shared" si="4"/>
      </c>
      <c r="N33" s="18">
        <f t="shared" si="4"/>
      </c>
      <c r="O33" s="18">
        <f t="shared" si="4"/>
      </c>
    </row>
    <row r="34" spans="1:15" ht="15">
      <c r="A34" s="36"/>
      <c r="B34" s="79"/>
      <c r="C34" s="4">
        <f>IF(ISTEXT($A34),VLOOKUP($A34,Material,2,FALSE),"")</f>
      </c>
      <c r="D34" s="4">
        <f>IF(ISTEXT($A34),VLOOKUP($A34,Material,3,FALSE),"")</f>
      </c>
      <c r="E34" s="4">
        <f>IF(ISTEXT($A34),VLOOKUP($A34,Material,4,FALSE),"")</f>
      </c>
      <c r="F34" s="4">
        <f>IF(ISTEXT($A34),VLOOKUP($A34,Material,5,FALSE),"")</f>
      </c>
      <c r="G34" s="4">
        <f>IF(ISTEXT($A34),VLOOKUP($A34,Material,6,FALSE),"")</f>
      </c>
      <c r="H34" s="4">
        <f>IF(ISTEXT($A34),VLOOKUP($A34,Material,7,FALSE),"")</f>
      </c>
      <c r="J34" s="18">
        <f aca="true" t="shared" si="5" ref="J34:O36">IF(ISNUMBER(C34),$B34*C34,"")</f>
      </c>
      <c r="K34" s="18">
        <f t="shared" si="5"/>
      </c>
      <c r="L34" s="18">
        <f t="shared" si="5"/>
      </c>
      <c r="M34" s="18">
        <f t="shared" si="5"/>
      </c>
      <c r="N34" s="18">
        <f t="shared" si="5"/>
      </c>
      <c r="O34" s="18">
        <f t="shared" si="5"/>
      </c>
    </row>
    <row r="35" spans="1:15" ht="15">
      <c r="A35" s="36"/>
      <c r="B35" s="79"/>
      <c r="C35" s="4">
        <f>IF(ISTEXT($A35),VLOOKUP($A35,Material,2,FALSE),"")</f>
      </c>
      <c r="D35" s="4">
        <f>IF(ISTEXT($A35),VLOOKUP($A35,Material,3,FALSE),"")</f>
      </c>
      <c r="E35" s="4">
        <f>IF(ISTEXT($A35),VLOOKUP($A35,Material,4,FALSE),"")</f>
      </c>
      <c r="F35" s="4">
        <f>IF(ISTEXT($A35),VLOOKUP($A35,Material,5,FALSE),"")</f>
      </c>
      <c r="G35" s="4">
        <f>IF(ISTEXT($A35),VLOOKUP($A35,Material,6,FALSE),"")</f>
      </c>
      <c r="H35" s="4">
        <f>IF(ISTEXT($A35),VLOOKUP($A35,Material,7,FALSE),"")</f>
      </c>
      <c r="J35" s="18">
        <f aca="true" t="shared" si="6" ref="J35:O35">IF(ISNUMBER(C35),$B35*C35,"")</f>
      </c>
      <c r="K35" s="18">
        <f t="shared" si="6"/>
      </c>
      <c r="L35" s="18">
        <f t="shared" si="6"/>
      </c>
      <c r="M35" s="18">
        <f t="shared" si="6"/>
      </c>
      <c r="N35" s="18">
        <f t="shared" si="6"/>
      </c>
      <c r="O35" s="18">
        <f t="shared" si="6"/>
      </c>
    </row>
    <row r="36" spans="1:15" ht="15">
      <c r="A36" s="85" t="s">
        <v>82</v>
      </c>
      <c r="B36" s="86">
        <v>1</v>
      </c>
      <c r="C36" s="87">
        <v>-3.3</v>
      </c>
      <c r="D36" s="87">
        <v>2.3</v>
      </c>
      <c r="E36" s="87">
        <v>0.4</v>
      </c>
      <c r="F36" s="87">
        <v>2.15</v>
      </c>
      <c r="G36" s="87">
        <v>1.32</v>
      </c>
      <c r="H36" s="87">
        <v>0.75</v>
      </c>
      <c r="I36" s="88"/>
      <c r="J36" s="89">
        <f t="shared" si="5"/>
        <v>-3.3</v>
      </c>
      <c r="K36" s="89">
        <f t="shared" si="5"/>
        <v>2.3</v>
      </c>
      <c r="L36" s="89">
        <f t="shared" si="5"/>
        <v>0.4</v>
      </c>
      <c r="M36" s="89">
        <f t="shared" si="5"/>
        <v>2.15</v>
      </c>
      <c r="N36" s="89">
        <f t="shared" si="5"/>
        <v>1.32</v>
      </c>
      <c r="O36" s="89">
        <f t="shared" si="5"/>
        <v>0.75</v>
      </c>
    </row>
    <row r="37" spans="1:15" ht="15">
      <c r="A37" s="11" t="s">
        <v>72</v>
      </c>
      <c r="B37" s="12"/>
      <c r="C37" s="66"/>
      <c r="D37" s="66"/>
      <c r="E37" s="66"/>
      <c r="F37" s="66"/>
      <c r="G37" s="66"/>
      <c r="H37" s="66"/>
      <c r="I37" s="14"/>
      <c r="J37" s="67"/>
      <c r="K37" s="67"/>
      <c r="L37" s="67"/>
      <c r="M37" s="67"/>
      <c r="N37" s="67"/>
      <c r="O37" s="67"/>
    </row>
    <row r="38" spans="1:15" ht="15">
      <c r="A38" s="69" t="s">
        <v>74</v>
      </c>
      <c r="B38" s="68">
        <f>SUM(B31:B36)</f>
        <v>1</v>
      </c>
      <c r="C38" s="9"/>
      <c r="D38" s="9"/>
      <c r="E38" s="9"/>
      <c r="F38" s="9"/>
      <c r="G38" s="9"/>
      <c r="H38" s="9"/>
      <c r="I38" s="9"/>
      <c r="J38" s="13"/>
      <c r="K38" s="13"/>
      <c r="L38" s="13"/>
      <c r="M38" s="13"/>
      <c r="N38" s="13"/>
      <c r="O38" s="13"/>
    </row>
    <row r="39" spans="1:15" ht="20.25">
      <c r="A39" s="60" t="s">
        <v>17</v>
      </c>
      <c r="B39" s="65">
        <f>2*(l*b+b*h+l*h)</f>
        <v>0</v>
      </c>
      <c r="C39" s="65"/>
      <c r="D39" s="65"/>
      <c r="E39" s="65"/>
      <c r="F39" s="65"/>
      <c r="G39" s="65"/>
      <c r="H39" s="65"/>
      <c r="J39" s="1"/>
      <c r="K39" s="1"/>
      <c r="L39" s="1"/>
      <c r="M39" s="1"/>
      <c r="N39" s="1"/>
      <c r="O39" s="1"/>
    </row>
    <row r="40" spans="1:15" ht="20.25">
      <c r="A40" s="2" t="s">
        <v>45</v>
      </c>
      <c r="J40" s="15">
        <f aca="true" t="shared" si="7" ref="J40:O40">SUM(J13:J36)</f>
        <v>-3.3</v>
      </c>
      <c r="K40" s="15">
        <f t="shared" si="7"/>
        <v>2.3</v>
      </c>
      <c r="L40" s="15">
        <f t="shared" si="7"/>
        <v>0.4</v>
      </c>
      <c r="M40" s="15">
        <f t="shared" si="7"/>
        <v>2.15</v>
      </c>
      <c r="N40" s="15">
        <f t="shared" si="7"/>
        <v>1.32</v>
      </c>
      <c r="O40" s="15">
        <f t="shared" si="7"/>
        <v>0.75</v>
      </c>
    </row>
    <row r="41" spans="1:15" s="14" customFormat="1" ht="19.5">
      <c r="A41" s="14" t="s">
        <v>46</v>
      </c>
      <c r="C41" s="16" t="e">
        <f aca="true" t="shared" si="8" ref="C41:H41">IF(J40&lt;&gt;0,J40/$B$39,"-")</f>
        <v>#DIV/0!</v>
      </c>
      <c r="D41" s="16" t="e">
        <f t="shared" si="8"/>
        <v>#DIV/0!</v>
      </c>
      <c r="E41" s="16" t="e">
        <f t="shared" si="8"/>
        <v>#DIV/0!</v>
      </c>
      <c r="F41" s="16" t="e">
        <f t="shared" si="8"/>
        <v>#DIV/0!</v>
      </c>
      <c r="G41" s="16" t="e">
        <f t="shared" si="8"/>
        <v>#DIV/0!</v>
      </c>
      <c r="H41" s="16" t="e">
        <f t="shared" si="8"/>
        <v>#DIV/0!</v>
      </c>
      <c r="J41" s="17"/>
      <c r="K41" s="17"/>
      <c r="L41" s="17"/>
      <c r="M41" s="17"/>
      <c r="N41" s="17"/>
      <c r="O41" s="17"/>
    </row>
    <row r="42" spans="1:15" ht="19.5">
      <c r="A42" s="5" t="s">
        <v>19</v>
      </c>
      <c r="B42" s="2">
        <v>0.25</v>
      </c>
      <c r="C42" s="6"/>
      <c r="D42" s="6"/>
      <c r="E42" s="6"/>
      <c r="F42" s="6"/>
      <c r="G42" s="6"/>
      <c r="H42" s="6"/>
      <c r="J42" s="1"/>
      <c r="K42" s="1"/>
      <c r="L42" s="1"/>
      <c r="M42" s="1"/>
      <c r="N42" s="1"/>
      <c r="O42" s="1"/>
    </row>
    <row r="43" spans="1:11" ht="18.75">
      <c r="A43" s="44" t="s">
        <v>20</v>
      </c>
      <c r="B43" s="47" t="str">
        <f>IF(COUNT(C41:H41)&gt;0,ROUND(AVERAGE(C41:H41),2),"-")</f>
        <v>-</v>
      </c>
      <c r="C43" s="5"/>
      <c r="D43" s="44" t="s">
        <v>63</v>
      </c>
      <c r="E43" s="45"/>
      <c r="F43" s="45"/>
      <c r="G43" s="46"/>
      <c r="H43" s="46"/>
      <c r="I43" s="44">
        <f>IF(ISNUMBER(B43),IF(B43&gt;=B42,"Erfüllt","Nicht erfüllt"),"")</f>
      </c>
      <c r="J43" s="46"/>
      <c r="K43" s="46"/>
    </row>
    <row r="44" ht="15">
      <c r="D44" s="2" t="s">
        <v>64</v>
      </c>
    </row>
    <row r="45" s="81" customFormat="1" ht="15.75"/>
    <row r="46" spans="1:11" ht="15.75">
      <c r="A46" s="61" t="s">
        <v>80</v>
      </c>
      <c r="B46" s="62"/>
      <c r="C46" s="62" t="e">
        <f>0.163*l*b*wed/(B39*C41)</f>
        <v>#DIV/0!</v>
      </c>
      <c r="D46" s="62" t="e">
        <f>0.163*l*b*wed/(B39*D41)</f>
        <v>#DIV/0!</v>
      </c>
      <c r="E46" s="62" t="e">
        <f>0.163*l*b*wed/(B39*E41)</f>
        <v>#DIV/0!</v>
      </c>
      <c r="F46" s="62" t="e">
        <f>0.163*l*b*wed/(B39*F41)</f>
        <v>#DIV/0!</v>
      </c>
      <c r="G46" s="62" t="e">
        <f>0.163*l*b*wed/(B39*G41)</f>
        <v>#DIV/0!</v>
      </c>
      <c r="H46" s="62" t="e">
        <f>0.163*l*b*wed/(B39*H41)</f>
        <v>#DIV/0!</v>
      </c>
      <c r="J46" s="61" t="s">
        <v>81</v>
      </c>
      <c r="K46" s="62" t="e">
        <f>(C46+D46+E46+F46+G46+H46)/6</f>
        <v>#DIV/0!</v>
      </c>
    </row>
    <row r="48" spans="1:37" ht="15.75">
      <c r="A48" s="61" t="s">
        <v>89</v>
      </c>
      <c r="B48" s="94"/>
      <c r="C48" s="95" t="e">
        <f>C46/H8</f>
        <v>#DIV/0!</v>
      </c>
      <c r="D48" s="95" t="e">
        <f>D46/H8</f>
        <v>#DIV/0!</v>
      </c>
      <c r="E48" s="95" t="e">
        <f>E46/H8</f>
        <v>#DIV/0!</v>
      </c>
      <c r="F48" s="95" t="e">
        <f>F46/H8</f>
        <v>#DIV/0!</v>
      </c>
      <c r="G48" s="95" t="e">
        <f>G46/H8</f>
        <v>#DIV/0!</v>
      </c>
      <c r="H48" s="95" t="e">
        <f>H46/H8</f>
        <v>#DIV/0!</v>
      </c>
      <c r="I48" s="97"/>
      <c r="J48" s="96" t="s">
        <v>90</v>
      </c>
      <c r="K48" s="62" t="e">
        <f>(C48+D48+E48+F48+G48+H48)/6</f>
        <v>#DIV/0!</v>
      </c>
      <c r="M48" s="121" t="s">
        <v>97</v>
      </c>
      <c r="N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53" spans="3:8" ht="15">
      <c r="C53" s="87"/>
      <c r="D53" s="87"/>
      <c r="E53" s="87"/>
      <c r="F53" s="87"/>
      <c r="G53" s="87"/>
      <c r="H53" s="87"/>
    </row>
  </sheetData>
  <sheetProtection/>
  <mergeCells count="2">
    <mergeCell ref="J10:O10"/>
    <mergeCell ref="C10:H10"/>
  </mergeCells>
  <conditionalFormatting sqref="B30 B24 B17 B37:B38">
    <cfRule type="cellIs" priority="1" dxfId="3" operator="lessThan" stopIfTrue="1">
      <formula>0</formula>
    </cfRule>
  </conditionalFormatting>
  <dataValidations count="1">
    <dataValidation type="list" allowBlank="1" showInputMessage="1" showErrorMessage="1" sqref="A19:A23 A26:A29 A13:A16 A32:A36">
      <formula1>OFFSET(Material,1,0,ROWS(Material)-1,1)</formula1>
    </dataValidation>
  </dataValidations>
  <hyperlinks>
    <hyperlink ref="M9" r:id="rId1" display="www.suva.ch"/>
    <hyperlink ref="J9" r:id="rId2" display="akustik@suva.ch"/>
  </hyperlinks>
  <printOptions/>
  <pageMargins left="0.7480314960629921" right="0.7480314960629921" top="0.5905511811023623" bottom="0.5905511811023623" header="0.3937007874015748" footer="0.3937007874015748"/>
  <pageSetup fitToHeight="1" fitToWidth="1" horizontalDpi="600" verticalDpi="600" orientation="landscape" paperSize="9" scale="66" r:id="rId6"/>
  <headerFooter alignWithMargins="0">
    <oddFooter>&amp;R&amp;"Arial,Kursiv"&amp;10&amp;Z&amp;F</oddFooter>
  </headerFooter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="75" zoomScaleNormal="75" zoomScaleSheetLayoutView="70" zoomScalePageLayoutView="0" workbookViewId="0" topLeftCell="A1">
      <selection activeCell="H21" sqref="H21"/>
    </sheetView>
  </sheetViews>
  <sheetFormatPr defaultColWidth="11.5546875" defaultRowHeight="15"/>
  <cols>
    <col min="1" max="1" width="41.6640625" style="2" customWidth="1"/>
    <col min="2" max="2" width="10.4453125" style="2" bestFit="1" customWidth="1"/>
    <col min="3" max="3" width="8.5546875" style="2" bestFit="1" customWidth="1"/>
    <col min="4" max="8" width="7.21484375" style="2" customWidth="1"/>
    <col min="9" max="9" width="2.10546875" style="2" customWidth="1"/>
    <col min="10" max="10" width="8.5546875" style="2" bestFit="1" customWidth="1"/>
    <col min="11" max="12" width="6.99609375" style="2" customWidth="1"/>
    <col min="13" max="13" width="12.88671875" style="2" bestFit="1" customWidth="1"/>
    <col min="14" max="15" width="6.99609375" style="2" customWidth="1"/>
    <col min="16" max="17" width="6.10546875" style="2" customWidth="1"/>
    <col min="18" max="16384" width="11.5546875" style="2" customWidth="1"/>
  </cols>
  <sheetData>
    <row r="1" s="43" customFormat="1" ht="30" customHeight="1">
      <c r="A1" s="42" t="s">
        <v>93</v>
      </c>
    </row>
    <row r="2" spans="1:37" ht="15.75">
      <c r="A2" s="2" t="s">
        <v>91</v>
      </c>
      <c r="B2" s="70"/>
      <c r="C2" s="70"/>
      <c r="D2" s="70"/>
      <c r="E2" s="70"/>
      <c r="F2" s="70"/>
      <c r="G2" s="70"/>
      <c r="H2" s="70"/>
      <c r="J2" s="9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>
      <c r="A3" s="2" t="s">
        <v>76</v>
      </c>
      <c r="B3" s="70"/>
      <c r="C3" s="70"/>
      <c r="D3" s="70"/>
      <c r="E3" s="70"/>
      <c r="F3" s="70"/>
      <c r="G3" s="70"/>
      <c r="H3" s="7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>
      <c r="A4" s="2" t="s">
        <v>10</v>
      </c>
      <c r="B4" s="70"/>
      <c r="C4" s="70"/>
      <c r="D4" s="70"/>
      <c r="E4" s="70"/>
      <c r="F4" s="70"/>
      <c r="G4" s="70"/>
      <c r="H4" s="70"/>
      <c r="N4" s="9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75">
      <c r="A5" s="57"/>
      <c r="B5" s="70"/>
      <c r="C5" s="71"/>
      <c r="D5" s="71"/>
      <c r="E5" s="71"/>
      <c r="F5" s="71"/>
      <c r="G5" s="71"/>
      <c r="H5" s="71"/>
      <c r="I5" s="57"/>
      <c r="J5" s="91"/>
      <c r="K5" s="91"/>
      <c r="L5" s="91"/>
      <c r="M5" s="91"/>
      <c r="N5" s="57"/>
      <c r="O5" s="5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14" ht="18">
      <c r="A6" s="1" t="s">
        <v>85</v>
      </c>
      <c r="B6" s="72">
        <v>0</v>
      </c>
      <c r="C6" s="73">
        <v>0</v>
      </c>
      <c r="D6" s="74">
        <v>0</v>
      </c>
      <c r="G6" s="49" t="s">
        <v>16</v>
      </c>
      <c r="H6" s="51">
        <f>l*b*h</f>
        <v>0</v>
      </c>
      <c r="N6" s="92"/>
    </row>
    <row r="7" spans="1:38" s="57" customFormat="1" ht="15">
      <c r="A7" s="1"/>
      <c r="B7" s="2"/>
      <c r="C7" s="2"/>
      <c r="D7" s="2"/>
      <c r="E7" s="2"/>
      <c r="F7" s="2"/>
      <c r="G7" s="2"/>
      <c r="H7" s="2"/>
      <c r="I7" s="2"/>
      <c r="J7" s="98"/>
      <c r="K7" s="2"/>
      <c r="L7" s="2"/>
      <c r="M7" s="98"/>
      <c r="N7" s="9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7" ht="15.75">
      <c r="A8" s="2" t="s">
        <v>87</v>
      </c>
      <c r="B8" s="2" t="s">
        <v>86</v>
      </c>
      <c r="G8" s="49" t="s">
        <v>88</v>
      </c>
      <c r="H8" s="93">
        <v>0.7081737545992564</v>
      </c>
      <c r="N8" s="9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ht="15"/>
    <row r="10" spans="1:15" ht="19.5">
      <c r="A10" s="3"/>
      <c r="B10" s="3"/>
      <c r="C10" s="123" t="s">
        <v>25</v>
      </c>
      <c r="D10" s="123"/>
      <c r="E10" s="123"/>
      <c r="F10" s="123"/>
      <c r="G10" s="123"/>
      <c r="H10" s="123"/>
      <c r="J10" s="123" t="s">
        <v>65</v>
      </c>
      <c r="K10" s="123"/>
      <c r="L10" s="123"/>
      <c r="M10" s="123"/>
      <c r="N10" s="123"/>
      <c r="O10" s="123"/>
    </row>
    <row r="11" spans="1:15" ht="18.75">
      <c r="A11" s="7" t="s">
        <v>12</v>
      </c>
      <c r="B11" s="7" t="s">
        <v>15</v>
      </c>
      <c r="C11" s="50" t="s">
        <v>1</v>
      </c>
      <c r="D11" s="50" t="s">
        <v>2</v>
      </c>
      <c r="E11" s="50" t="s">
        <v>3</v>
      </c>
      <c r="F11" s="50" t="s">
        <v>7</v>
      </c>
      <c r="G11" s="50" t="s">
        <v>8</v>
      </c>
      <c r="H11" s="50" t="s">
        <v>9</v>
      </c>
      <c r="I11" s="17"/>
      <c r="J11" s="32" t="s">
        <v>1</v>
      </c>
      <c r="K11" s="32" t="s">
        <v>2</v>
      </c>
      <c r="L11" s="32" t="s">
        <v>3</v>
      </c>
      <c r="M11" s="32" t="s">
        <v>7</v>
      </c>
      <c r="N11" s="32" t="s">
        <v>8</v>
      </c>
      <c r="O11" s="32" t="s">
        <v>9</v>
      </c>
    </row>
    <row r="12" spans="1:15" ht="15.75">
      <c r="A12" s="8" t="s">
        <v>11</v>
      </c>
      <c r="B12" s="9">
        <f>l*b</f>
        <v>0</v>
      </c>
      <c r="C12" s="10"/>
      <c r="D12" s="10"/>
      <c r="E12" s="10"/>
      <c r="F12" s="10"/>
      <c r="G12" s="10"/>
      <c r="H12" s="10"/>
      <c r="J12" s="18"/>
      <c r="K12" s="18"/>
      <c r="L12" s="18"/>
      <c r="M12" s="18"/>
      <c r="N12" s="18"/>
      <c r="O12" s="18"/>
    </row>
    <row r="13" spans="1:15" ht="15">
      <c r="A13" s="36"/>
      <c r="B13" s="75"/>
      <c r="C13" s="4">
        <f>IF(ISTEXT($A13),VLOOKUP($A13,Material,2,FALSE),"")</f>
      </c>
      <c r="D13" s="4">
        <f>IF(ISTEXT($A13),VLOOKUP($A13,Material,3,FALSE),"")</f>
      </c>
      <c r="E13" s="4">
        <f>IF(ISTEXT($A13),VLOOKUP($A13,Material,4,FALSE),"")</f>
      </c>
      <c r="F13" s="4">
        <f>IF(ISTEXT($A13),VLOOKUP($A13,Material,5,FALSE),"")</f>
      </c>
      <c r="G13" s="4">
        <f>IF(ISTEXT($A13),VLOOKUP($A13,Material,6,FALSE),"")</f>
      </c>
      <c r="H13" s="4">
        <f>IF(ISTEXT($A13),VLOOKUP($A13,Material,7,FALSE),"")</f>
      </c>
      <c r="J13" s="18">
        <f aca="true" t="shared" si="0" ref="J13:O16">IF(ISNUMBER(C13),$B13*C13,"")</f>
      </c>
      <c r="K13" s="18">
        <f t="shared" si="0"/>
      </c>
      <c r="L13" s="18">
        <f t="shared" si="0"/>
      </c>
      <c r="M13" s="18">
        <f t="shared" si="0"/>
      </c>
      <c r="N13" s="18">
        <f t="shared" si="0"/>
      </c>
      <c r="O13" s="18">
        <f t="shared" si="0"/>
      </c>
    </row>
    <row r="14" spans="1:15" ht="15">
      <c r="A14" s="36"/>
      <c r="B14" s="73"/>
      <c r="C14" s="4">
        <f>IF(ISTEXT($A14),VLOOKUP($A14,Material,2,FALSE),"")</f>
      </c>
      <c r="D14" s="4">
        <f>IF(ISTEXT($A14),VLOOKUP($A14,Material,3,FALSE),"")</f>
      </c>
      <c r="E14" s="4">
        <f>IF(ISTEXT($A14),VLOOKUP($A14,Material,4,FALSE),"")</f>
      </c>
      <c r="F14" s="4">
        <f>IF(ISTEXT($A14),VLOOKUP($A14,Material,5,FALSE),"")</f>
      </c>
      <c r="G14" s="4">
        <f>IF(ISTEXT($A14),VLOOKUP($A14,Material,6,FALSE),"")</f>
      </c>
      <c r="H14" s="4">
        <f>IF(ISTEXT($A14),VLOOKUP($A14,Material,7,FALSE),"")</f>
      </c>
      <c r="J14" s="18">
        <f t="shared" si="0"/>
      </c>
      <c r="K14" s="18">
        <f t="shared" si="0"/>
      </c>
      <c r="L14" s="18">
        <f t="shared" si="0"/>
      </c>
      <c r="M14" s="18">
        <f t="shared" si="0"/>
      </c>
      <c r="N14" s="18">
        <f t="shared" si="0"/>
      </c>
      <c r="O14" s="18">
        <f t="shared" si="0"/>
      </c>
    </row>
    <row r="15" spans="1:15" ht="15">
      <c r="A15" s="36"/>
      <c r="B15" s="73"/>
      <c r="C15" s="4">
        <f>IF(ISTEXT($A15),VLOOKUP($A15,Material,2,FALSE),"")</f>
      </c>
      <c r="D15" s="4">
        <f>IF(ISTEXT($A15),VLOOKUP($A15,Material,3,FALSE),"")</f>
      </c>
      <c r="E15" s="4">
        <f>IF(ISTEXT($A15),VLOOKUP($A15,Material,4,FALSE),"")</f>
      </c>
      <c r="F15" s="4">
        <f>IF(ISTEXT($A15),VLOOKUP($A15,Material,5,FALSE),"")</f>
      </c>
      <c r="G15" s="4">
        <f>IF(ISTEXT($A15),VLOOKUP($A15,Material,6,FALSE),"")</f>
      </c>
      <c r="H15" s="4">
        <f>IF(ISTEXT($A15),VLOOKUP($A15,Material,7,FALSE),"")</f>
      </c>
      <c r="J15" s="18">
        <f t="shared" si="0"/>
      </c>
      <c r="K15" s="18">
        <f t="shared" si="0"/>
      </c>
      <c r="L15" s="18">
        <f t="shared" si="0"/>
      </c>
      <c r="M15" s="18">
        <f t="shared" si="0"/>
      </c>
      <c r="N15" s="18">
        <f t="shared" si="0"/>
      </c>
      <c r="O15" s="18">
        <f t="shared" si="0"/>
      </c>
    </row>
    <row r="16" spans="1:15" ht="15">
      <c r="A16" s="36"/>
      <c r="B16" s="76"/>
      <c r="C16" s="4">
        <f>IF(ISTEXT($A16),VLOOKUP($A16,Material,2,FALSE),"")</f>
      </c>
      <c r="D16" s="4">
        <f>IF(ISTEXT($A16),VLOOKUP($A16,Material,3,FALSE),"")</f>
      </c>
      <c r="E16" s="4">
        <f>IF(ISTEXT($A16),VLOOKUP($A16,Material,4,FALSE),"")</f>
      </c>
      <c r="F16" s="4">
        <f>IF(ISTEXT($A16),VLOOKUP($A16,Material,5,FALSE),"")</f>
      </c>
      <c r="G16" s="4">
        <f>IF(ISTEXT($A16),VLOOKUP($A16,Material,6,FALSE),"")</f>
      </c>
      <c r="H16" s="4">
        <f>IF(ISTEXT($A16),VLOOKUP($A16,Material,7,FALSE),"")</f>
      </c>
      <c r="J16" s="18">
        <f t="shared" si="0"/>
      </c>
      <c r="K16" s="18">
        <f t="shared" si="0"/>
      </c>
      <c r="L16" s="18">
        <f t="shared" si="0"/>
      </c>
      <c r="M16" s="18">
        <f t="shared" si="0"/>
      </c>
      <c r="N16" s="18">
        <f t="shared" si="0"/>
      </c>
      <c r="O16" s="18">
        <f t="shared" si="0"/>
      </c>
    </row>
    <row r="17" spans="1:15" ht="15">
      <c r="A17" s="11" t="s">
        <v>18</v>
      </c>
      <c r="B17" s="12">
        <f>B12-SUM(B13:B16)</f>
        <v>0</v>
      </c>
      <c r="C17" s="4"/>
      <c r="D17" s="4"/>
      <c r="E17" s="4"/>
      <c r="F17" s="4"/>
      <c r="G17" s="4"/>
      <c r="H17" s="4"/>
      <c r="J17" s="18"/>
      <c r="K17" s="18"/>
      <c r="L17" s="18"/>
      <c r="M17" s="18"/>
      <c r="N17" s="18"/>
      <c r="O17" s="18"/>
    </row>
    <row r="18" spans="1:15" ht="15.75">
      <c r="A18" s="8"/>
      <c r="B18" s="9">
        <f>2*b*h+2*l*h</f>
        <v>0</v>
      </c>
      <c r="C18" s="4"/>
      <c r="D18" s="4"/>
      <c r="E18" s="4"/>
      <c r="F18" s="4"/>
      <c r="G18" s="4"/>
      <c r="H18" s="4"/>
      <c r="J18" s="18"/>
      <c r="K18" s="18"/>
      <c r="L18" s="18"/>
      <c r="M18" s="18"/>
      <c r="N18" s="18"/>
      <c r="O18" s="18"/>
    </row>
    <row r="19" spans="1:15" ht="15">
      <c r="A19" s="36"/>
      <c r="B19" s="77"/>
      <c r="C19" s="4">
        <f>IF(ISTEXT($A19),VLOOKUP($A19,Material,2,FALSE),"")</f>
      </c>
      <c r="D19" s="4">
        <f>IF(ISTEXT($A19),VLOOKUP($A19,Material,3,FALSE),"")</f>
      </c>
      <c r="E19" s="4">
        <f>IF(ISTEXT($A19),VLOOKUP($A19,Material,4,FALSE),"")</f>
      </c>
      <c r="F19" s="4">
        <f>IF(ISTEXT($A19),VLOOKUP($A19,Material,5,FALSE),"")</f>
      </c>
      <c r="G19" s="4">
        <f>IF(ISTEXT($A19),VLOOKUP($A19,Material,6,FALSE),"")</f>
      </c>
      <c r="H19" s="4">
        <f>IF(ISTEXT($A19),VLOOKUP($A19,Material,7,FALSE),"")</f>
      </c>
      <c r="J19" s="18">
        <f aca="true" t="shared" si="1" ref="J19:O23">IF(ISNUMBER(C19),$B19*C19,"")</f>
      </c>
      <c r="K19" s="18">
        <f t="shared" si="1"/>
      </c>
      <c r="L19" s="18">
        <f t="shared" si="1"/>
      </c>
      <c r="M19" s="18">
        <f t="shared" si="1"/>
      </c>
      <c r="N19" s="18">
        <f t="shared" si="1"/>
      </c>
      <c r="O19" s="18">
        <f t="shared" si="1"/>
      </c>
    </row>
    <row r="20" spans="1:15" ht="15">
      <c r="A20" s="36"/>
      <c r="B20" s="78"/>
      <c r="C20" s="4">
        <f>IF(ISTEXT($A20),VLOOKUP($A20,Material,2,FALSE),"")</f>
      </c>
      <c r="D20" s="4">
        <f>IF(ISTEXT($A20),VLOOKUP($A20,Material,3,FALSE),"")</f>
      </c>
      <c r="E20" s="4">
        <f>IF(ISTEXT($A20),VLOOKUP($A20,Material,4,FALSE),"")</f>
      </c>
      <c r="F20" s="4">
        <f>IF(ISTEXT($A20),VLOOKUP($A20,Material,5,FALSE),"")</f>
      </c>
      <c r="G20" s="4">
        <f>IF(ISTEXT($A20),VLOOKUP($A20,Material,6,FALSE),"")</f>
      </c>
      <c r="H20" s="4">
        <f>IF(ISTEXT($A20),VLOOKUP($A20,Material,7,FALSE),"")</f>
      </c>
      <c r="J20" s="18">
        <f t="shared" si="1"/>
      </c>
      <c r="K20" s="18">
        <f t="shared" si="1"/>
      </c>
      <c r="L20" s="18">
        <f t="shared" si="1"/>
      </c>
      <c r="M20" s="18">
        <f t="shared" si="1"/>
      </c>
      <c r="N20" s="18">
        <f t="shared" si="1"/>
      </c>
      <c r="O20" s="18">
        <f t="shared" si="1"/>
      </c>
    </row>
    <row r="21" spans="1:15" ht="15">
      <c r="A21" s="36"/>
      <c r="B21" s="78"/>
      <c r="C21" s="4">
        <f>IF(ISTEXT($A21),VLOOKUP($A21,Material,2,FALSE),"")</f>
      </c>
      <c r="D21" s="4">
        <f>IF(ISTEXT($A21),VLOOKUP($A21,Material,3,FALSE),"")</f>
      </c>
      <c r="E21" s="4">
        <f>IF(ISTEXT($A21),VLOOKUP($A21,Material,4,FALSE),"")</f>
      </c>
      <c r="F21" s="4">
        <f>IF(ISTEXT($A21),VLOOKUP($A21,Material,5,FALSE),"")</f>
      </c>
      <c r="G21" s="4">
        <f>IF(ISTEXT($A21),VLOOKUP($A21,Material,6,FALSE),"")</f>
      </c>
      <c r="H21" s="4">
        <f>IF(ISTEXT($A21),VLOOKUP($A21,Material,7,FALSE),"")</f>
      </c>
      <c r="J21" s="18">
        <f t="shared" si="1"/>
      </c>
      <c r="K21" s="18">
        <f t="shared" si="1"/>
      </c>
      <c r="L21" s="18">
        <f t="shared" si="1"/>
      </c>
      <c r="M21" s="18">
        <f t="shared" si="1"/>
      </c>
      <c r="N21" s="18">
        <f t="shared" si="1"/>
      </c>
      <c r="O21" s="18">
        <f t="shared" si="1"/>
      </c>
    </row>
    <row r="22" spans="1:15" ht="15">
      <c r="A22" s="36"/>
      <c r="B22" s="79"/>
      <c r="C22" s="4">
        <f>IF(ISTEXT($A22),VLOOKUP($A22,Material,2,FALSE),"")</f>
      </c>
      <c r="D22" s="4">
        <f>IF(ISTEXT($A22),VLOOKUP($A22,Material,3,FALSE),"")</f>
      </c>
      <c r="E22" s="4">
        <f>IF(ISTEXT($A22),VLOOKUP($A22,Material,4,FALSE),"")</f>
      </c>
      <c r="F22" s="4">
        <f>IF(ISTEXT($A22),VLOOKUP($A22,Material,5,FALSE),"")</f>
      </c>
      <c r="G22" s="4">
        <f>IF(ISTEXT($A22),VLOOKUP($A22,Material,6,FALSE),"")</f>
      </c>
      <c r="H22" s="4">
        <f>IF(ISTEXT($A22),VLOOKUP($A22,Material,7,FALSE),"")</f>
      </c>
      <c r="J22" s="18">
        <f t="shared" si="1"/>
      </c>
      <c r="K22" s="18">
        <f t="shared" si="1"/>
      </c>
      <c r="L22" s="18">
        <f t="shared" si="1"/>
      </c>
      <c r="M22" s="18">
        <f t="shared" si="1"/>
      </c>
      <c r="N22" s="18">
        <f t="shared" si="1"/>
      </c>
      <c r="O22" s="18">
        <f t="shared" si="1"/>
      </c>
    </row>
    <row r="23" spans="1:15" ht="15">
      <c r="A23" s="36"/>
      <c r="B23" s="79"/>
      <c r="C23" s="4">
        <f>IF(ISTEXT($A23),VLOOKUP($A23,Material,2,FALSE),"")</f>
      </c>
      <c r="D23" s="4">
        <f>IF(ISTEXT($A23),VLOOKUP($A23,Material,3,FALSE),"")</f>
      </c>
      <c r="E23" s="4">
        <f>IF(ISTEXT($A23),VLOOKUP($A23,Material,4,FALSE),"")</f>
      </c>
      <c r="F23" s="4">
        <f>IF(ISTEXT($A23),VLOOKUP($A23,Material,5,FALSE),"")</f>
      </c>
      <c r="G23" s="4">
        <f>IF(ISTEXT($A23),VLOOKUP($A23,Material,6,FALSE),"")</f>
      </c>
      <c r="H23" s="4">
        <f>IF(ISTEXT($A23),VLOOKUP($A23,Material,7,FALSE),"")</f>
      </c>
      <c r="J23" s="18">
        <f t="shared" si="1"/>
      </c>
      <c r="K23" s="18">
        <f t="shared" si="1"/>
      </c>
      <c r="L23" s="18">
        <f t="shared" si="1"/>
      </c>
      <c r="M23" s="18">
        <f t="shared" si="1"/>
      </c>
      <c r="N23" s="18">
        <f t="shared" si="1"/>
      </c>
      <c r="O23" s="18">
        <f t="shared" si="1"/>
      </c>
    </row>
    <row r="24" spans="1:15" ht="15">
      <c r="A24" s="11" t="s">
        <v>18</v>
      </c>
      <c r="B24" s="12">
        <f>B18-SUM(B19:B23)</f>
        <v>0</v>
      </c>
      <c r="C24" s="4"/>
      <c r="D24" s="4"/>
      <c r="E24"/>
      <c r="F24" s="4"/>
      <c r="G24" s="4"/>
      <c r="H24" s="4"/>
      <c r="J24" s="18"/>
      <c r="K24" s="18"/>
      <c r="L24" s="18"/>
      <c r="M24" s="18"/>
      <c r="N24" s="18"/>
      <c r="O24" s="18"/>
    </row>
    <row r="25" spans="1:15" ht="15.75">
      <c r="A25" s="8" t="s">
        <v>14</v>
      </c>
      <c r="B25" s="9">
        <f>b*l</f>
        <v>0</v>
      </c>
      <c r="C25" s="4"/>
      <c r="D25" s="4"/>
      <c r="E25" s="4"/>
      <c r="F25" s="4"/>
      <c r="G25" s="4"/>
      <c r="H25" s="4"/>
      <c r="J25" s="18"/>
      <c r="K25" s="18"/>
      <c r="L25" s="18"/>
      <c r="M25" s="18"/>
      <c r="N25" s="18"/>
      <c r="O25" s="18"/>
    </row>
    <row r="26" spans="1:15" ht="15">
      <c r="A26" s="36"/>
      <c r="B26" s="77"/>
      <c r="C26" s="4">
        <f>IF(ISTEXT($A26),VLOOKUP($A26,Material,2,FALSE),"")</f>
      </c>
      <c r="D26" s="4">
        <f>IF(ISTEXT($A26),VLOOKUP($A26,Material,3,FALSE),"")</f>
      </c>
      <c r="E26" s="4">
        <f>IF(ISTEXT($A26),VLOOKUP($A26,Material,4,FALSE),"")</f>
      </c>
      <c r="F26" s="4">
        <f>IF(ISTEXT($A26),VLOOKUP($A26,Material,5,FALSE),"")</f>
      </c>
      <c r="G26" s="4">
        <f>IF(ISTEXT($A26),VLOOKUP($A26,Material,6,FALSE),"")</f>
      </c>
      <c r="H26" s="4">
        <f>IF(ISTEXT($A26),VLOOKUP($A26,Material,7,FALSE),"")</f>
      </c>
      <c r="J26" s="18">
        <f aca="true" t="shared" si="2" ref="J26:O29">IF(ISNUMBER(C26),$B26*C26,"")</f>
      </c>
      <c r="K26" s="18">
        <f t="shared" si="2"/>
      </c>
      <c r="L26" s="18">
        <f t="shared" si="2"/>
      </c>
      <c r="M26" s="18">
        <f t="shared" si="2"/>
      </c>
      <c r="N26" s="18">
        <f t="shared" si="2"/>
      </c>
      <c r="O26" s="18">
        <f t="shared" si="2"/>
      </c>
    </row>
    <row r="27" spans="1:15" ht="15">
      <c r="A27" s="36"/>
      <c r="B27" s="77"/>
      <c r="C27" s="4">
        <f>IF(ISTEXT($A27),VLOOKUP($A27,Material,2,FALSE),"")</f>
      </c>
      <c r="D27" s="4">
        <f>IF(ISTEXT($A27),VLOOKUP($A27,Material,3,FALSE),"")</f>
      </c>
      <c r="E27" s="4">
        <f>IF(ISTEXT($A27),VLOOKUP($A27,Material,4,FALSE),"")</f>
      </c>
      <c r="F27" s="4">
        <f>IF(ISTEXT($A27),VLOOKUP($A27,Material,5,FALSE),"")</f>
      </c>
      <c r="G27" s="4">
        <f>IF(ISTEXT($A27),VLOOKUP($A27,Material,6,FALSE),"")</f>
      </c>
      <c r="H27" s="4">
        <f>IF(ISTEXT($A27),VLOOKUP($A27,Material,7,FALSE),"")</f>
      </c>
      <c r="J27" s="18">
        <f t="shared" si="2"/>
      </c>
      <c r="K27" s="18">
        <f t="shared" si="2"/>
      </c>
      <c r="L27" s="18">
        <f t="shared" si="2"/>
      </c>
      <c r="M27" s="18">
        <f t="shared" si="2"/>
      </c>
      <c r="N27" s="18">
        <f t="shared" si="2"/>
      </c>
      <c r="O27" s="18">
        <f t="shared" si="2"/>
      </c>
    </row>
    <row r="28" spans="1:15" ht="15">
      <c r="A28" s="36"/>
      <c r="B28" s="77"/>
      <c r="C28" s="4">
        <f>IF(ISTEXT($A28),VLOOKUP($A28,Material,2,FALSE),"")</f>
      </c>
      <c r="D28" s="4">
        <f>IF(ISTEXT($A28),VLOOKUP($A28,Material,3,FALSE),"")</f>
      </c>
      <c r="E28" s="4">
        <f>IF(ISTEXT($A28),VLOOKUP($A28,Material,4,FALSE),"")</f>
      </c>
      <c r="F28" s="4">
        <f>IF(ISTEXT($A28),VLOOKUP($A28,Material,5,FALSE),"")</f>
      </c>
      <c r="G28" s="4">
        <f>IF(ISTEXT($A28),VLOOKUP($A28,Material,6,FALSE),"")</f>
      </c>
      <c r="H28" s="4">
        <f>IF(ISTEXT($A28),VLOOKUP($A28,Material,7,FALSE),"")</f>
      </c>
      <c r="J28" s="18">
        <f t="shared" si="2"/>
      </c>
      <c r="K28" s="18">
        <f t="shared" si="2"/>
      </c>
      <c r="L28" s="18">
        <f t="shared" si="2"/>
      </c>
      <c r="M28" s="18">
        <f t="shared" si="2"/>
      </c>
      <c r="N28" s="18">
        <f t="shared" si="2"/>
      </c>
      <c r="O28" s="18">
        <f t="shared" si="2"/>
      </c>
    </row>
    <row r="29" spans="1:15" ht="15">
      <c r="A29" s="36"/>
      <c r="B29" s="77"/>
      <c r="C29" s="4">
        <f>IF(ISTEXT($A29),VLOOKUP($A29,Material,2,FALSE),"")</f>
      </c>
      <c r="D29" s="4">
        <f>IF(ISTEXT($A29),VLOOKUP($A29,Material,3,FALSE),"")</f>
      </c>
      <c r="E29" s="4">
        <f>IF(ISTEXT($A29),VLOOKUP($A29,Material,4,FALSE),"")</f>
      </c>
      <c r="F29" s="4">
        <f>IF(ISTEXT($A29),VLOOKUP($A29,Material,5,FALSE),"")</f>
      </c>
      <c r="G29" s="4">
        <f>IF(ISTEXT($A29),VLOOKUP($A29,Material,6,FALSE),"")</f>
      </c>
      <c r="H29" s="4">
        <f>IF(ISTEXT($A29),VLOOKUP($A29,Material,7,FALSE),"")</f>
      </c>
      <c r="J29" s="18">
        <f t="shared" si="2"/>
      </c>
      <c r="K29" s="18">
        <f t="shared" si="2"/>
      </c>
      <c r="L29" s="18">
        <f t="shared" si="2"/>
      </c>
      <c r="M29" s="18">
        <f t="shared" si="2"/>
      </c>
      <c r="N29" s="18">
        <f t="shared" si="2"/>
      </c>
      <c r="O29" s="18">
        <f t="shared" si="2"/>
      </c>
    </row>
    <row r="30" spans="1:37" ht="15">
      <c r="A30" s="11" t="s">
        <v>18</v>
      </c>
      <c r="B30" s="12">
        <f>B25-SUM(B26:B29)</f>
        <v>0</v>
      </c>
      <c r="C30" s="65"/>
      <c r="D30" s="65"/>
      <c r="E30" s="65"/>
      <c r="F30" s="65"/>
      <c r="G30" s="65"/>
      <c r="H30" s="65"/>
      <c r="I30" s="65"/>
      <c r="J30" s="60"/>
      <c r="K30" s="60"/>
      <c r="L30" s="60"/>
      <c r="M30" s="60"/>
      <c r="N30" s="60"/>
      <c r="O30" s="60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</row>
    <row r="31" spans="1:15" s="57" customFormat="1" ht="15.75">
      <c r="A31" s="8" t="s">
        <v>70</v>
      </c>
      <c r="B31" s="80"/>
      <c r="C31" s="56"/>
      <c r="D31" s="56"/>
      <c r="E31" s="56"/>
      <c r="F31" s="56"/>
      <c r="G31" s="56"/>
      <c r="H31" s="56"/>
      <c r="J31" s="58"/>
      <c r="K31" s="58"/>
      <c r="L31" s="58"/>
      <c r="M31" s="58"/>
      <c r="N31" s="58"/>
      <c r="O31" s="58"/>
    </row>
    <row r="32" spans="1:15" ht="15">
      <c r="A32" s="36"/>
      <c r="B32" s="78"/>
      <c r="C32" s="4">
        <f>IF(ISTEXT($A32),VLOOKUP($A32,Material,2,FALSE),"")</f>
      </c>
      <c r="D32" s="4">
        <f>IF(ISTEXT($A32),VLOOKUP($A32,Material,3,FALSE),"")</f>
      </c>
      <c r="E32" s="4">
        <f>IF(ISTEXT($A32),VLOOKUP($A32,Material,4,FALSE),"")</f>
      </c>
      <c r="F32" s="4">
        <f>IF(ISTEXT($A32),VLOOKUP($A32,Material,5,FALSE),"")</f>
      </c>
      <c r="G32" s="4">
        <f>IF(ISTEXT($A32),VLOOKUP($A32,Material,6,FALSE),"")</f>
      </c>
      <c r="H32" s="4">
        <f>IF(ISTEXT($A32),VLOOKUP($A32,Material,7,FALSE),"")</f>
      </c>
      <c r="J32" s="18">
        <f aca="true" t="shared" si="3" ref="J32:O36">IF(ISNUMBER(C32),$B32*C32,"")</f>
      </c>
      <c r="K32" s="18">
        <f t="shared" si="3"/>
      </c>
      <c r="L32" s="18">
        <f t="shared" si="3"/>
      </c>
      <c r="M32" s="18">
        <f t="shared" si="3"/>
      </c>
      <c r="N32" s="18">
        <f t="shared" si="3"/>
      </c>
      <c r="O32" s="18">
        <f t="shared" si="3"/>
      </c>
    </row>
    <row r="33" spans="1:15" ht="15">
      <c r="A33" s="36"/>
      <c r="B33" s="79"/>
      <c r="C33" s="4">
        <f>IF(ISTEXT($A33),VLOOKUP($A33,Material,2,FALSE),"")</f>
      </c>
      <c r="D33" s="4">
        <f>IF(ISTEXT($A33),VLOOKUP($A33,Material,3,FALSE),"")</f>
      </c>
      <c r="E33" s="4">
        <f>IF(ISTEXT($A33),VLOOKUP($A33,Material,4,FALSE),"")</f>
      </c>
      <c r="F33" s="4">
        <f>IF(ISTEXT($A33),VLOOKUP($A33,Material,5,FALSE),"")</f>
      </c>
      <c r="G33" s="4">
        <f>IF(ISTEXT($A33),VLOOKUP($A33,Material,6,FALSE),"")</f>
      </c>
      <c r="H33" s="4">
        <f>IF(ISTEXT($A33),VLOOKUP($A33,Material,7,FALSE),"")</f>
      </c>
      <c r="J33" s="18">
        <f t="shared" si="3"/>
      </c>
      <c r="K33" s="18">
        <f t="shared" si="3"/>
      </c>
      <c r="L33" s="18">
        <f t="shared" si="3"/>
      </c>
      <c r="M33" s="18">
        <f t="shared" si="3"/>
      </c>
      <c r="N33" s="18">
        <f t="shared" si="3"/>
      </c>
      <c r="O33" s="18">
        <f t="shared" si="3"/>
      </c>
    </row>
    <row r="34" spans="1:15" ht="15">
      <c r="A34" s="36"/>
      <c r="B34" s="79"/>
      <c r="C34" s="4">
        <f>IF(ISTEXT($A34),VLOOKUP($A34,Material,2,FALSE),"")</f>
      </c>
      <c r="D34" s="4">
        <f>IF(ISTEXT($A34),VLOOKUP($A34,Material,3,FALSE),"")</f>
      </c>
      <c r="E34" s="4">
        <f>IF(ISTEXT($A34),VLOOKUP($A34,Material,4,FALSE),"")</f>
      </c>
      <c r="F34" s="4">
        <f>IF(ISTEXT($A34),VLOOKUP($A34,Material,5,FALSE),"")</f>
      </c>
      <c r="G34" s="4">
        <f>IF(ISTEXT($A34),VLOOKUP($A34,Material,6,FALSE),"")</f>
      </c>
      <c r="H34" s="4">
        <f>IF(ISTEXT($A34),VLOOKUP($A34,Material,7,FALSE),"")</f>
      </c>
      <c r="J34" s="18">
        <f t="shared" si="3"/>
      </c>
      <c r="K34" s="18">
        <f t="shared" si="3"/>
      </c>
      <c r="L34" s="18">
        <f t="shared" si="3"/>
      </c>
      <c r="M34" s="18">
        <f t="shared" si="3"/>
      </c>
      <c r="N34" s="18">
        <f t="shared" si="3"/>
      </c>
      <c r="O34" s="18">
        <f t="shared" si="3"/>
      </c>
    </row>
    <row r="35" spans="1:15" ht="15">
      <c r="A35" s="36"/>
      <c r="B35" s="79"/>
      <c r="C35" s="4">
        <f>IF(ISTEXT($A35),VLOOKUP($A35,Material,2,FALSE),"")</f>
      </c>
      <c r="D35" s="4">
        <f>IF(ISTEXT($A35),VLOOKUP($A35,Material,3,FALSE),"")</f>
      </c>
      <c r="E35" s="4">
        <f>IF(ISTEXT($A35),VLOOKUP($A35,Material,4,FALSE),"")</f>
      </c>
      <c r="F35" s="4">
        <f>IF(ISTEXT($A35),VLOOKUP($A35,Material,5,FALSE),"")</f>
      </c>
      <c r="G35" s="4">
        <f>IF(ISTEXT($A35),VLOOKUP($A35,Material,6,FALSE),"")</f>
      </c>
      <c r="H35" s="4">
        <f>IF(ISTEXT($A35),VLOOKUP($A35,Material,7,FALSE),"")</f>
      </c>
      <c r="J35" s="18">
        <f t="shared" si="3"/>
      </c>
      <c r="K35" s="18">
        <f t="shared" si="3"/>
      </c>
      <c r="L35" s="18">
        <f t="shared" si="3"/>
      </c>
      <c r="M35" s="18">
        <f t="shared" si="3"/>
      </c>
      <c r="N35" s="18">
        <f t="shared" si="3"/>
      </c>
      <c r="O35" s="18">
        <f t="shared" si="3"/>
      </c>
    </row>
    <row r="36" spans="1:15" ht="15">
      <c r="A36" s="85" t="s">
        <v>82</v>
      </c>
      <c r="B36" s="86">
        <v>10</v>
      </c>
      <c r="C36" s="87">
        <v>-3.3</v>
      </c>
      <c r="D36" s="87">
        <v>2.3</v>
      </c>
      <c r="E36" s="87">
        <v>0.4</v>
      </c>
      <c r="F36" s="87">
        <v>2.15</v>
      </c>
      <c r="G36" s="87">
        <v>1.32</v>
      </c>
      <c r="H36" s="87">
        <v>0.75</v>
      </c>
      <c r="I36" s="88"/>
      <c r="J36" s="89">
        <f t="shared" si="3"/>
        <v>-33</v>
      </c>
      <c r="K36" s="89">
        <f t="shared" si="3"/>
        <v>23</v>
      </c>
      <c r="L36" s="89">
        <f t="shared" si="3"/>
        <v>4</v>
      </c>
      <c r="M36" s="89">
        <f t="shared" si="3"/>
        <v>21.5</v>
      </c>
      <c r="N36" s="89">
        <f t="shared" si="3"/>
        <v>13.200000000000001</v>
      </c>
      <c r="O36" s="89">
        <f t="shared" si="3"/>
        <v>7.5</v>
      </c>
    </row>
    <row r="37" spans="1:15" ht="15">
      <c r="A37" s="11" t="s">
        <v>72</v>
      </c>
      <c r="B37" s="12"/>
      <c r="C37" s="66"/>
      <c r="D37" s="66"/>
      <c r="E37" s="66"/>
      <c r="F37" s="66"/>
      <c r="G37" s="66"/>
      <c r="H37" s="66"/>
      <c r="I37" s="14"/>
      <c r="J37" s="67"/>
      <c r="K37" s="67"/>
      <c r="L37" s="67"/>
      <c r="M37" s="67"/>
      <c r="N37" s="67"/>
      <c r="O37" s="67"/>
    </row>
    <row r="38" spans="1:15" ht="15">
      <c r="A38" s="69" t="s">
        <v>74</v>
      </c>
      <c r="B38" s="68">
        <f>SUM(B31:B36)</f>
        <v>10</v>
      </c>
      <c r="C38" s="9"/>
      <c r="D38" s="9"/>
      <c r="E38" s="9"/>
      <c r="F38" s="9"/>
      <c r="G38" s="9"/>
      <c r="H38" s="9"/>
      <c r="I38" s="9"/>
      <c r="J38" s="13"/>
      <c r="K38" s="13"/>
      <c r="L38" s="13"/>
      <c r="M38" s="13"/>
      <c r="N38" s="13"/>
      <c r="O38" s="13"/>
    </row>
    <row r="39" spans="1:15" ht="20.25">
      <c r="A39" s="60" t="s">
        <v>17</v>
      </c>
      <c r="B39" s="65">
        <f>2*(l*b+b*h+l*h)</f>
        <v>0</v>
      </c>
      <c r="C39" s="65"/>
      <c r="D39" s="65"/>
      <c r="E39" s="65"/>
      <c r="F39" s="65"/>
      <c r="G39" s="65"/>
      <c r="H39" s="65"/>
      <c r="J39" s="1"/>
      <c r="K39" s="1"/>
      <c r="L39" s="1"/>
      <c r="M39" s="1"/>
      <c r="N39" s="1"/>
      <c r="O39" s="1"/>
    </row>
    <row r="40" spans="1:15" ht="20.25">
      <c r="A40" s="2" t="s">
        <v>45</v>
      </c>
      <c r="J40" s="15">
        <f aca="true" t="shared" si="4" ref="J40:O40">SUM(J13:J36)</f>
        <v>-33</v>
      </c>
      <c r="K40" s="15">
        <f t="shared" si="4"/>
        <v>23</v>
      </c>
      <c r="L40" s="15">
        <f t="shared" si="4"/>
        <v>4</v>
      </c>
      <c r="M40" s="15">
        <f t="shared" si="4"/>
        <v>21.5</v>
      </c>
      <c r="N40" s="15">
        <f t="shared" si="4"/>
        <v>13.200000000000001</v>
      </c>
      <c r="O40" s="15">
        <f t="shared" si="4"/>
        <v>7.5</v>
      </c>
    </row>
    <row r="41" spans="1:15" s="14" customFormat="1" ht="19.5">
      <c r="A41" s="14" t="s">
        <v>46</v>
      </c>
      <c r="C41" s="16" t="e">
        <f aca="true" t="shared" si="5" ref="C41:H41">IF(J40&lt;&gt;0,J40/$B$39,"-")</f>
        <v>#DIV/0!</v>
      </c>
      <c r="D41" s="16" t="e">
        <f t="shared" si="5"/>
        <v>#DIV/0!</v>
      </c>
      <c r="E41" s="16" t="e">
        <f t="shared" si="5"/>
        <v>#DIV/0!</v>
      </c>
      <c r="F41" s="16" t="e">
        <f t="shared" si="5"/>
        <v>#DIV/0!</v>
      </c>
      <c r="G41" s="16" t="e">
        <f t="shared" si="5"/>
        <v>#DIV/0!</v>
      </c>
      <c r="H41" s="16" t="e">
        <f t="shared" si="5"/>
        <v>#DIV/0!</v>
      </c>
      <c r="J41" s="17"/>
      <c r="K41" s="17"/>
      <c r="L41" s="17"/>
      <c r="M41" s="17"/>
      <c r="N41" s="17"/>
      <c r="O41" s="17"/>
    </row>
    <row r="42" spans="1:15" ht="19.5">
      <c r="A42" s="5" t="s">
        <v>19</v>
      </c>
      <c r="B42" s="2">
        <v>0.25</v>
      </c>
      <c r="C42" s="6"/>
      <c r="D42" s="6"/>
      <c r="E42" s="6"/>
      <c r="F42" s="6"/>
      <c r="G42" s="6"/>
      <c r="H42" s="6"/>
      <c r="J42" s="1"/>
      <c r="K42" s="1"/>
      <c r="L42" s="1"/>
      <c r="M42" s="1"/>
      <c r="N42" s="1"/>
      <c r="O42" s="1"/>
    </row>
    <row r="43" spans="1:11" ht="18.75">
      <c r="A43" s="44" t="s">
        <v>20</v>
      </c>
      <c r="B43" s="47" t="str">
        <f>IF(COUNT(C41:H41)&gt;0,ROUND(AVERAGE(C41:H41),2),"-")</f>
        <v>-</v>
      </c>
      <c r="C43" s="5"/>
      <c r="D43" s="44" t="s">
        <v>63</v>
      </c>
      <c r="E43" s="45"/>
      <c r="F43" s="45"/>
      <c r="G43" s="46"/>
      <c r="H43" s="46"/>
      <c r="I43" s="44">
        <f>IF(ISNUMBER(B43),IF(B43&gt;=B42,"Erfüllt","Nicht erfüllt"),"")</f>
      </c>
      <c r="J43" s="46"/>
      <c r="K43" s="46"/>
    </row>
    <row r="44" ht="15">
      <c r="D44" s="2" t="s">
        <v>64</v>
      </c>
    </row>
    <row r="45" s="81" customFormat="1" ht="15.75"/>
    <row r="46" spans="1:11" ht="15.75">
      <c r="A46" s="61" t="s">
        <v>80</v>
      </c>
      <c r="B46" s="62"/>
      <c r="C46" s="62" t="e">
        <f>0.163*l*b*wed/(B39*C41)</f>
        <v>#DIV/0!</v>
      </c>
      <c r="D46" s="62" t="e">
        <f>0.163*l*b*wed/(B39*D41)</f>
        <v>#DIV/0!</v>
      </c>
      <c r="E46" s="62" t="e">
        <f>0.163*l*b*wed/(B39*E41)</f>
        <v>#DIV/0!</v>
      </c>
      <c r="F46" s="62" t="e">
        <f>0.163*l*b*wed/(B39*F41)</f>
        <v>#DIV/0!</v>
      </c>
      <c r="G46" s="62" t="e">
        <f>0.163*l*b*wed/(B39*G41)</f>
        <v>#DIV/0!</v>
      </c>
      <c r="H46" s="62" t="e">
        <f>0.163*l*b*wed/(B39*H41)</f>
        <v>#DIV/0!</v>
      </c>
      <c r="J46" s="61" t="s">
        <v>81</v>
      </c>
      <c r="K46" s="62" t="e">
        <f>(C46+D46+E46+F46+G46+H46)/6</f>
        <v>#DIV/0!</v>
      </c>
    </row>
    <row r="48" spans="1:37" ht="15.75">
      <c r="A48" s="61" t="s">
        <v>89</v>
      </c>
      <c r="B48" s="94"/>
      <c r="C48" s="95" t="e">
        <f>C46/H8</f>
        <v>#DIV/0!</v>
      </c>
      <c r="D48" s="95" t="e">
        <f>D46/H8</f>
        <v>#DIV/0!</v>
      </c>
      <c r="E48" s="95" t="e">
        <f>E46/H8</f>
        <v>#DIV/0!</v>
      </c>
      <c r="F48" s="95" t="e">
        <f>F46/H8</f>
        <v>#DIV/0!</v>
      </c>
      <c r="G48" s="95" t="e">
        <f>G46/H8</f>
        <v>#DIV/0!</v>
      </c>
      <c r="H48" s="95" t="e">
        <f>H46/H8</f>
        <v>#DIV/0!</v>
      </c>
      <c r="I48" s="97"/>
      <c r="J48" s="96" t="s">
        <v>90</v>
      </c>
      <c r="K48" s="62" t="e">
        <f>(C48+D48+E48+F48+G48+H48)/6</f>
        <v>#DIV/0!</v>
      </c>
      <c r="M48" s="122">
        <v>44196</v>
      </c>
      <c r="N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53" spans="3:8" ht="15">
      <c r="C53" s="87"/>
      <c r="D53" s="87"/>
      <c r="E53" s="87"/>
      <c r="F53" s="87"/>
      <c r="G53" s="87"/>
      <c r="H53" s="87"/>
    </row>
  </sheetData>
  <sheetProtection/>
  <mergeCells count="2">
    <mergeCell ref="J10:O10"/>
    <mergeCell ref="C10:H10"/>
  </mergeCells>
  <conditionalFormatting sqref="B30 B24 B17 B37:B38">
    <cfRule type="cellIs" priority="1" dxfId="3" operator="lessThan" stopIfTrue="1">
      <formula>0</formula>
    </cfRule>
  </conditionalFormatting>
  <dataValidations count="1">
    <dataValidation type="list" allowBlank="1" showInputMessage="1" showErrorMessage="1" sqref="A19:A23 A26:A29 A13:A16 A32:A36">
      <formula1>OFFSET(Material,1,0,ROWS(Material)-1,1)</formula1>
    </dataValidation>
  </dataValidations>
  <hyperlinks>
    <hyperlink ref="M9" r:id="rId1" display="www.suva.ch"/>
    <hyperlink ref="J9" r:id="rId2" display="akustik@suva.ch"/>
  </hyperlinks>
  <printOptions/>
  <pageMargins left="0.7480314960629921" right="0.7480314960629921" top="0.5905511811023623" bottom="0.5905511811023623" header="0.3937007874015748" footer="0.3937007874015748"/>
  <pageSetup fitToHeight="1" fitToWidth="1" horizontalDpi="600" verticalDpi="600" orientation="landscape" paperSize="9" scale="66" r:id="rId6"/>
  <headerFooter alignWithMargins="0">
    <oddFooter>&amp;R&amp;"Arial,Kursiv"&amp;10&amp;Z&amp;F</oddFooter>
  </headerFooter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zoomScalePageLayoutView="0" workbookViewId="0" topLeftCell="A1">
      <pane xSplit="1" ySplit="1" topLeftCell="B2" activePane="bottomRight" state="frozen"/>
      <selection pane="topLeft" activeCell="A64" sqref="A64"/>
      <selection pane="topRight" activeCell="A64" sqref="A64"/>
      <selection pane="bottomLeft" activeCell="A64" sqref="A64"/>
      <selection pane="bottomRight" activeCell="J19" sqref="J19"/>
    </sheetView>
  </sheetViews>
  <sheetFormatPr defaultColWidth="11.5546875" defaultRowHeight="15"/>
  <cols>
    <col min="1" max="1" width="61.3359375" style="19" bestFit="1" customWidth="1"/>
    <col min="2" max="2" width="11.3359375" style="19" bestFit="1" customWidth="1"/>
    <col min="3" max="7" width="6.77734375" style="19" customWidth="1"/>
    <col min="8" max="16384" width="11.5546875" style="19" customWidth="1"/>
  </cols>
  <sheetData>
    <row r="1" spans="1:7" ht="15.75">
      <c r="A1" s="108" t="s">
        <v>0</v>
      </c>
      <c r="B1" s="109" t="s">
        <v>1</v>
      </c>
      <c r="C1" s="109" t="s">
        <v>2</v>
      </c>
      <c r="D1" s="109" t="s">
        <v>3</v>
      </c>
      <c r="E1" s="109" t="s">
        <v>7</v>
      </c>
      <c r="F1" s="109" t="s">
        <v>8</v>
      </c>
      <c r="G1" s="110" t="s">
        <v>9</v>
      </c>
    </row>
    <row r="2" spans="1:7" ht="15">
      <c r="A2" s="99" t="s">
        <v>96</v>
      </c>
      <c r="B2" s="84">
        <v>1</v>
      </c>
      <c r="C2" s="84">
        <v>1</v>
      </c>
      <c r="D2" s="84">
        <v>1</v>
      </c>
      <c r="E2" s="84">
        <v>1</v>
      </c>
      <c r="F2" s="84">
        <v>1</v>
      </c>
      <c r="G2" s="104">
        <v>1</v>
      </c>
    </row>
    <row r="3" spans="1:7" ht="15">
      <c r="A3" s="100" t="s">
        <v>58</v>
      </c>
      <c r="B3" s="20">
        <v>0.05</v>
      </c>
      <c r="C3" s="20">
        <v>0.15</v>
      </c>
      <c r="D3" s="20">
        <v>0.3</v>
      </c>
      <c r="E3" s="20">
        <v>0.5</v>
      </c>
      <c r="F3" s="20">
        <v>0.7</v>
      </c>
      <c r="G3" s="105">
        <v>0.7</v>
      </c>
    </row>
    <row r="4" spans="1:7" ht="15">
      <c r="A4" s="101" t="s">
        <v>59</v>
      </c>
      <c r="B4" s="20">
        <v>0.05</v>
      </c>
      <c r="C4" s="20">
        <v>0.15</v>
      </c>
      <c r="D4" s="20">
        <v>0.35</v>
      </c>
      <c r="E4" s="20">
        <v>0.6</v>
      </c>
      <c r="F4" s="20">
        <v>0.85</v>
      </c>
      <c r="G4" s="105">
        <v>1.7</v>
      </c>
    </row>
    <row r="5" spans="1:7" ht="15">
      <c r="A5" s="101" t="s">
        <v>60</v>
      </c>
      <c r="B5" s="20">
        <v>0.15</v>
      </c>
      <c r="C5" s="20">
        <v>0.3</v>
      </c>
      <c r="D5" s="20">
        <v>0.65</v>
      </c>
      <c r="E5" s="20">
        <v>1</v>
      </c>
      <c r="F5" s="20">
        <v>1.05</v>
      </c>
      <c r="G5" s="105">
        <v>1.05</v>
      </c>
    </row>
    <row r="6" spans="1:7" ht="15">
      <c r="A6" s="101" t="s">
        <v>67</v>
      </c>
      <c r="B6" s="20">
        <v>0.01</v>
      </c>
      <c r="C6" s="20">
        <v>0.01</v>
      </c>
      <c r="D6" s="20">
        <v>0.01</v>
      </c>
      <c r="E6" s="20">
        <v>0.02</v>
      </c>
      <c r="F6" s="20">
        <v>0.02</v>
      </c>
      <c r="G6" s="105">
        <v>0.02</v>
      </c>
    </row>
    <row r="7" spans="1:7" ht="15">
      <c r="A7" s="101" t="s">
        <v>49</v>
      </c>
      <c r="B7" s="20">
        <v>0.02</v>
      </c>
      <c r="C7" s="20">
        <v>0.03</v>
      </c>
      <c r="D7" s="20">
        <v>0.03</v>
      </c>
      <c r="E7" s="20">
        <v>0.04</v>
      </c>
      <c r="F7" s="20">
        <v>0.05</v>
      </c>
      <c r="G7" s="105">
        <v>0.05</v>
      </c>
    </row>
    <row r="8" spans="1:7" ht="15">
      <c r="A8" s="101" t="s">
        <v>21</v>
      </c>
      <c r="B8" s="20">
        <v>0.25</v>
      </c>
      <c r="C8" s="20">
        <v>0.15</v>
      </c>
      <c r="D8" s="20">
        <v>0.1</v>
      </c>
      <c r="E8" s="20">
        <v>0.05</v>
      </c>
      <c r="F8" s="20">
        <v>0.03</v>
      </c>
      <c r="G8" s="105">
        <v>0.03</v>
      </c>
    </row>
    <row r="9" spans="1:7" ht="15">
      <c r="A9" s="101" t="s">
        <v>22</v>
      </c>
      <c r="B9" s="20">
        <v>1</v>
      </c>
      <c r="C9" s="20">
        <v>1</v>
      </c>
      <c r="D9" s="20">
        <v>1</v>
      </c>
      <c r="E9" s="20">
        <v>1</v>
      </c>
      <c r="F9" s="20">
        <v>1</v>
      </c>
      <c r="G9" s="105">
        <v>1</v>
      </c>
    </row>
    <row r="10" spans="1:7" ht="15">
      <c r="A10" s="101" t="s">
        <v>24</v>
      </c>
      <c r="B10" s="20">
        <v>0.1</v>
      </c>
      <c r="C10" s="20">
        <v>0.3</v>
      </c>
      <c r="D10" s="20">
        <v>0.5</v>
      </c>
      <c r="E10" s="20">
        <v>0.85</v>
      </c>
      <c r="F10" s="20">
        <v>0.75</v>
      </c>
      <c r="G10" s="105">
        <v>0.4</v>
      </c>
    </row>
    <row r="11" spans="1:7" ht="15">
      <c r="A11" s="101" t="s">
        <v>79</v>
      </c>
      <c r="B11" s="20">
        <v>0.35</v>
      </c>
      <c r="C11" s="20">
        <v>0.4</v>
      </c>
      <c r="D11" s="20">
        <v>0.5</v>
      </c>
      <c r="E11" s="20">
        <v>0.7</v>
      </c>
      <c r="F11" s="20">
        <v>0.85</v>
      </c>
      <c r="G11" s="105">
        <v>0.85</v>
      </c>
    </row>
    <row r="12" spans="1:7" ht="15">
      <c r="A12" s="102" t="s">
        <v>52</v>
      </c>
      <c r="B12" s="48">
        <v>0.15</v>
      </c>
      <c r="C12" s="48">
        <v>0.12</v>
      </c>
      <c r="D12" s="48">
        <v>0.1</v>
      </c>
      <c r="E12" s="48">
        <v>0.08</v>
      </c>
      <c r="F12" s="48">
        <v>0.08</v>
      </c>
      <c r="G12" s="106">
        <v>0.08</v>
      </c>
    </row>
    <row r="13" spans="1:7" ht="15">
      <c r="A13" s="102" t="s">
        <v>53</v>
      </c>
      <c r="B13" s="48">
        <v>0.4</v>
      </c>
      <c r="C13" s="48">
        <v>0.5</v>
      </c>
      <c r="D13" s="48">
        <v>0.3</v>
      </c>
      <c r="E13" s="48">
        <v>0.15</v>
      </c>
      <c r="F13" s="48">
        <v>0.1</v>
      </c>
      <c r="G13" s="106">
        <v>0.1</v>
      </c>
    </row>
    <row r="14" spans="1:7" ht="15">
      <c r="A14" s="102" t="s">
        <v>73</v>
      </c>
      <c r="B14" s="48">
        <v>0.15</v>
      </c>
      <c r="C14" s="48">
        <v>0.12</v>
      </c>
      <c r="D14" s="48">
        <v>0.1</v>
      </c>
      <c r="E14" s="48">
        <v>0.08</v>
      </c>
      <c r="F14" s="48">
        <v>0.08</v>
      </c>
      <c r="G14" s="106">
        <v>0.08</v>
      </c>
    </row>
    <row r="15" spans="1:7" ht="15">
      <c r="A15" s="102" t="s">
        <v>78</v>
      </c>
      <c r="B15" s="48">
        <v>0.48</v>
      </c>
      <c r="C15" s="48">
        <v>0.69</v>
      </c>
      <c r="D15" s="48">
        <v>0.58</v>
      </c>
      <c r="E15" s="48">
        <v>0.48</v>
      </c>
      <c r="F15" s="48">
        <v>0.36</v>
      </c>
      <c r="G15" s="106">
        <v>0.23</v>
      </c>
    </row>
    <row r="16" spans="1:7" ht="15">
      <c r="A16" s="102" t="s">
        <v>77</v>
      </c>
      <c r="B16" s="48">
        <v>0.4</v>
      </c>
      <c r="C16" s="48">
        <v>0.3</v>
      </c>
      <c r="D16" s="48">
        <v>0.2</v>
      </c>
      <c r="E16" s="48">
        <v>0.1</v>
      </c>
      <c r="F16" s="48">
        <v>0.1</v>
      </c>
      <c r="G16" s="106">
        <v>0.2</v>
      </c>
    </row>
    <row r="17" spans="1:7" ht="15">
      <c r="A17" s="119" t="s">
        <v>100</v>
      </c>
      <c r="B17" s="20">
        <v>0.15</v>
      </c>
      <c r="C17" s="20">
        <v>0.35</v>
      </c>
      <c r="D17" s="20">
        <v>0.65</v>
      </c>
      <c r="E17" s="20">
        <v>0.6</v>
      </c>
      <c r="F17" s="20">
        <v>0.65</v>
      </c>
      <c r="G17" s="105">
        <v>0.8</v>
      </c>
    </row>
    <row r="18" spans="1:7" ht="15">
      <c r="A18" s="119" t="s">
        <v>98</v>
      </c>
      <c r="B18" s="20">
        <v>0.15</v>
      </c>
      <c r="C18" s="20">
        <v>0.3</v>
      </c>
      <c r="D18" s="20">
        <v>0.65</v>
      </c>
      <c r="E18" s="20">
        <v>0.6</v>
      </c>
      <c r="F18" s="20">
        <v>0.65</v>
      </c>
      <c r="G18" s="105">
        <v>0.8</v>
      </c>
    </row>
    <row r="19" spans="1:7" ht="15">
      <c r="A19" s="119" t="s">
        <v>99</v>
      </c>
      <c r="B19" s="20">
        <v>0.35</v>
      </c>
      <c r="C19" s="20">
        <v>0.7</v>
      </c>
      <c r="D19" s="20">
        <v>1</v>
      </c>
      <c r="E19" s="20">
        <v>0.9</v>
      </c>
      <c r="F19" s="20">
        <v>0.85</v>
      </c>
      <c r="G19" s="105">
        <v>0.9</v>
      </c>
    </row>
    <row r="20" spans="1:7" ht="15">
      <c r="A20" s="119" t="s">
        <v>103</v>
      </c>
      <c r="B20" s="20">
        <v>0.25</v>
      </c>
      <c r="C20" s="20">
        <v>0.55</v>
      </c>
      <c r="D20" s="20">
        <v>1</v>
      </c>
      <c r="E20" s="20">
        <v>0.95</v>
      </c>
      <c r="F20" s="20">
        <v>0.85</v>
      </c>
      <c r="G20" s="105">
        <v>0.85</v>
      </c>
    </row>
    <row r="21" spans="1:7" ht="15">
      <c r="A21" s="119" t="s">
        <v>101</v>
      </c>
      <c r="B21" s="20">
        <v>0.15</v>
      </c>
      <c r="C21" s="20">
        <v>0.35</v>
      </c>
      <c r="D21" s="20">
        <v>0.7</v>
      </c>
      <c r="E21" s="20">
        <v>0.7</v>
      </c>
      <c r="F21" s="20">
        <v>0.7</v>
      </c>
      <c r="G21" s="105">
        <v>0.85</v>
      </c>
    </row>
    <row r="22" spans="1:7" ht="15">
      <c r="A22" s="119" t="s">
        <v>102</v>
      </c>
      <c r="B22" s="20">
        <v>0.35</v>
      </c>
      <c r="C22" s="20">
        <v>0.7</v>
      </c>
      <c r="D22" s="20">
        <v>1</v>
      </c>
      <c r="E22" s="20">
        <v>0.9</v>
      </c>
      <c r="F22" s="20">
        <v>0.85</v>
      </c>
      <c r="G22" s="105">
        <v>0.9</v>
      </c>
    </row>
    <row r="23" spans="1:7" ht="15">
      <c r="A23" s="119" t="s">
        <v>62</v>
      </c>
      <c r="B23" s="20">
        <v>0.15</v>
      </c>
      <c r="C23" s="20">
        <v>0.4</v>
      </c>
      <c r="D23" s="20">
        <v>0.7</v>
      </c>
      <c r="E23" s="20">
        <v>0.8</v>
      </c>
      <c r="F23" s="20">
        <v>0.8</v>
      </c>
      <c r="G23" s="105">
        <v>0.85</v>
      </c>
    </row>
    <row r="24" spans="1:7" ht="15">
      <c r="A24" s="101" t="s">
        <v>31</v>
      </c>
      <c r="B24" s="20">
        <v>0.35</v>
      </c>
      <c r="C24" s="20">
        <v>0.55</v>
      </c>
      <c r="D24" s="20">
        <v>0.7</v>
      </c>
      <c r="E24" s="20">
        <v>0.85</v>
      </c>
      <c r="F24" s="20">
        <v>1</v>
      </c>
      <c r="G24" s="105">
        <v>1</v>
      </c>
    </row>
    <row r="25" spans="1:7" ht="15">
      <c r="A25" s="101" t="s">
        <v>4</v>
      </c>
      <c r="B25" s="20">
        <v>0.02</v>
      </c>
      <c r="C25" s="20">
        <v>0.03</v>
      </c>
      <c r="D25" s="20">
        <v>0.03</v>
      </c>
      <c r="E25" s="20">
        <v>0.04</v>
      </c>
      <c r="F25" s="20">
        <v>0.06</v>
      </c>
      <c r="G25" s="105">
        <v>0.05</v>
      </c>
    </row>
    <row r="26" spans="1:7" ht="15">
      <c r="A26" s="101" t="s">
        <v>39</v>
      </c>
      <c r="B26" s="20">
        <v>0.35</v>
      </c>
      <c r="C26" s="20">
        <v>0.6</v>
      </c>
      <c r="D26" s="20">
        <v>0.7</v>
      </c>
      <c r="E26" s="20">
        <v>0.9</v>
      </c>
      <c r="F26" s="20">
        <v>0.9</v>
      </c>
      <c r="G26" s="105">
        <v>0.6</v>
      </c>
    </row>
    <row r="27" spans="1:7" ht="15">
      <c r="A27" s="101" t="s">
        <v>32</v>
      </c>
      <c r="B27" s="20">
        <v>0.4</v>
      </c>
      <c r="C27" s="20">
        <v>0.7</v>
      </c>
      <c r="D27" s="20">
        <v>0.85</v>
      </c>
      <c r="E27" s="20">
        <v>0.95</v>
      </c>
      <c r="F27" s="20">
        <v>0.95</v>
      </c>
      <c r="G27" s="105">
        <v>0.8</v>
      </c>
    </row>
    <row r="28" spans="1:7" ht="15">
      <c r="A28" s="101" t="s">
        <v>33</v>
      </c>
      <c r="B28" s="20">
        <v>0.45</v>
      </c>
      <c r="C28" s="20">
        <v>0.75</v>
      </c>
      <c r="D28" s="20">
        <v>0.85</v>
      </c>
      <c r="E28" s="20">
        <v>0.95</v>
      </c>
      <c r="F28" s="20">
        <v>0.95</v>
      </c>
      <c r="G28" s="105">
        <v>1.05</v>
      </c>
    </row>
    <row r="29" spans="1:7" ht="15">
      <c r="A29" s="101" t="s">
        <v>35</v>
      </c>
      <c r="B29" s="20">
        <v>0.35</v>
      </c>
      <c r="C29" s="20">
        <v>0.4</v>
      </c>
      <c r="D29" s="20">
        <v>0.5</v>
      </c>
      <c r="E29" s="20">
        <v>0.7</v>
      </c>
      <c r="F29" s="20">
        <v>0.85</v>
      </c>
      <c r="G29" s="105">
        <v>0.85</v>
      </c>
    </row>
    <row r="30" spans="1:7" ht="15">
      <c r="A30" s="101" t="s">
        <v>36</v>
      </c>
      <c r="B30" s="20">
        <v>0.35</v>
      </c>
      <c r="C30" s="20">
        <v>0.4</v>
      </c>
      <c r="D30" s="20">
        <v>0.5</v>
      </c>
      <c r="E30" s="20">
        <v>0.75</v>
      </c>
      <c r="F30" s="20">
        <v>0.95</v>
      </c>
      <c r="G30" s="105">
        <v>0.85</v>
      </c>
    </row>
    <row r="31" spans="1:7" ht="15">
      <c r="A31" s="101" t="s">
        <v>37</v>
      </c>
      <c r="B31" s="20">
        <v>0.25</v>
      </c>
      <c r="C31" s="20">
        <v>0.15</v>
      </c>
      <c r="D31" s="20">
        <v>0.12</v>
      </c>
      <c r="E31" s="20">
        <v>0.12</v>
      </c>
      <c r="F31" s="20">
        <v>0.12</v>
      </c>
      <c r="G31" s="105">
        <v>0.1</v>
      </c>
    </row>
    <row r="32" spans="1:7" ht="15">
      <c r="A32" s="103" t="s">
        <v>66</v>
      </c>
      <c r="B32" s="55">
        <v>0.2</v>
      </c>
      <c r="C32" s="54">
        <v>0.2</v>
      </c>
      <c r="D32" s="53">
        <v>0.25</v>
      </c>
      <c r="E32" s="52">
        <v>0.25</v>
      </c>
      <c r="F32" s="52">
        <v>0.4</v>
      </c>
      <c r="G32" s="107">
        <v>0.4</v>
      </c>
    </row>
    <row r="33" spans="1:7" ht="15">
      <c r="A33" s="119" t="s">
        <v>108</v>
      </c>
      <c r="B33" s="20">
        <v>0.3</v>
      </c>
      <c r="C33" s="20">
        <v>0.75</v>
      </c>
      <c r="D33" s="20">
        <v>0.95</v>
      </c>
      <c r="E33" s="20">
        <v>0.85</v>
      </c>
      <c r="F33" s="20">
        <v>0.9</v>
      </c>
      <c r="G33" s="105">
        <v>1</v>
      </c>
    </row>
    <row r="34" spans="1:7" ht="15">
      <c r="A34" s="119" t="s">
        <v>107</v>
      </c>
      <c r="B34" s="20">
        <v>0.4</v>
      </c>
      <c r="C34" s="20">
        <v>0.85</v>
      </c>
      <c r="D34" s="20">
        <v>1</v>
      </c>
      <c r="E34" s="20">
        <v>1</v>
      </c>
      <c r="F34" s="20">
        <v>1</v>
      </c>
      <c r="G34" s="105">
        <v>1</v>
      </c>
    </row>
    <row r="35" spans="1:7" ht="15">
      <c r="A35" s="119" t="s">
        <v>112</v>
      </c>
      <c r="B35" s="20">
        <v>0.2</v>
      </c>
      <c r="C35" s="20">
        <v>0.35</v>
      </c>
      <c r="D35" s="20">
        <v>0.5</v>
      </c>
      <c r="E35" s="20">
        <v>0.75</v>
      </c>
      <c r="F35" s="20">
        <v>0.75</v>
      </c>
      <c r="G35" s="105">
        <v>0.7</v>
      </c>
    </row>
    <row r="36" spans="1:7" ht="15">
      <c r="A36" s="119" t="s">
        <v>113</v>
      </c>
      <c r="B36" s="20">
        <v>0.2</v>
      </c>
      <c r="C36" s="20">
        <v>0.3</v>
      </c>
      <c r="D36" s="20">
        <v>0.75</v>
      </c>
      <c r="E36" s="20">
        <v>0.95</v>
      </c>
      <c r="F36" s="20">
        <v>0.9</v>
      </c>
      <c r="G36" s="105">
        <v>0.9</v>
      </c>
    </row>
    <row r="37" spans="1:7" ht="15">
      <c r="A37" s="119" t="s">
        <v>111</v>
      </c>
      <c r="B37" s="20">
        <v>0.2</v>
      </c>
      <c r="C37" s="20">
        <v>0.45</v>
      </c>
      <c r="D37" s="20">
        <v>0.9</v>
      </c>
      <c r="E37" s="20">
        <v>1.4</v>
      </c>
      <c r="F37" s="20">
        <v>1.4</v>
      </c>
      <c r="G37" s="105">
        <v>1.5</v>
      </c>
    </row>
    <row r="38" spans="1:7" ht="15">
      <c r="A38" s="119" t="s">
        <v>110</v>
      </c>
      <c r="B38" s="20">
        <v>0.15</v>
      </c>
      <c r="C38" s="20">
        <v>0.65</v>
      </c>
      <c r="D38" s="20">
        <v>1</v>
      </c>
      <c r="E38" s="20">
        <v>1</v>
      </c>
      <c r="F38" s="20">
        <v>1</v>
      </c>
      <c r="G38" s="105">
        <v>0.95</v>
      </c>
    </row>
    <row r="39" spans="1:7" ht="15">
      <c r="A39" s="119" t="s">
        <v>109</v>
      </c>
      <c r="B39" s="20">
        <v>0.5</v>
      </c>
      <c r="C39" s="20">
        <v>0.85</v>
      </c>
      <c r="D39" s="20">
        <v>1</v>
      </c>
      <c r="E39" s="20">
        <v>1</v>
      </c>
      <c r="F39" s="20">
        <v>1</v>
      </c>
      <c r="G39" s="105">
        <v>1</v>
      </c>
    </row>
    <row r="40" spans="1:7" ht="15">
      <c r="A40" s="101" t="s">
        <v>83</v>
      </c>
      <c r="B40" s="20">
        <v>0.8</v>
      </c>
      <c r="C40" s="20">
        <v>0.12</v>
      </c>
      <c r="D40" s="20">
        <v>0.2</v>
      </c>
      <c r="E40" s="20">
        <v>0.25</v>
      </c>
      <c r="F40" s="20">
        <v>0.25</v>
      </c>
      <c r="G40" s="105">
        <v>0.2</v>
      </c>
    </row>
    <row r="41" spans="1:7" ht="15">
      <c r="A41" s="101" t="s">
        <v>95</v>
      </c>
      <c r="B41" s="20">
        <v>0.6</v>
      </c>
      <c r="C41" s="20">
        <v>0.7</v>
      </c>
      <c r="D41" s="20">
        <v>0.8</v>
      </c>
      <c r="E41" s="20">
        <v>0.9</v>
      </c>
      <c r="F41" s="20">
        <v>0.9</v>
      </c>
      <c r="G41" s="105">
        <v>0.9</v>
      </c>
    </row>
    <row r="42" spans="1:7" ht="15">
      <c r="A42" s="101" t="s">
        <v>94</v>
      </c>
      <c r="B42" s="20">
        <v>0.2</v>
      </c>
      <c r="C42" s="20">
        <v>0.4</v>
      </c>
      <c r="D42" s="20">
        <v>0.5</v>
      </c>
      <c r="E42" s="20">
        <v>0.6</v>
      </c>
      <c r="F42" s="20">
        <v>0.7</v>
      </c>
      <c r="G42" s="105">
        <v>0.7</v>
      </c>
    </row>
    <row r="43" spans="1:7" ht="15">
      <c r="A43" s="101" t="s">
        <v>47</v>
      </c>
      <c r="B43" s="20">
        <v>0.45</v>
      </c>
      <c r="C43" s="20">
        <v>0.75</v>
      </c>
      <c r="D43" s="20">
        <v>0.85</v>
      </c>
      <c r="E43" s="20">
        <v>0.85</v>
      </c>
      <c r="F43" s="20">
        <v>0.9</v>
      </c>
      <c r="G43" s="105">
        <v>0.9</v>
      </c>
    </row>
    <row r="44" spans="1:7" ht="15">
      <c r="A44" s="101" t="s">
        <v>48</v>
      </c>
      <c r="B44" s="20">
        <v>0.45</v>
      </c>
      <c r="C44" s="20">
        <v>0.9</v>
      </c>
      <c r="D44" s="20">
        <v>1</v>
      </c>
      <c r="E44" s="20">
        <v>1</v>
      </c>
      <c r="F44" s="20">
        <v>1.05</v>
      </c>
      <c r="G44" s="105">
        <v>1.05</v>
      </c>
    </row>
    <row r="45" spans="1:7" ht="15">
      <c r="A45" s="101" t="s">
        <v>5</v>
      </c>
      <c r="B45" s="20">
        <v>0.06</v>
      </c>
      <c r="C45" s="20">
        <v>0.2</v>
      </c>
      <c r="D45" s="20">
        <v>0.15</v>
      </c>
      <c r="E45" s="20">
        <v>0.14</v>
      </c>
      <c r="F45" s="20">
        <v>0.1</v>
      </c>
      <c r="G45" s="105">
        <v>0.05</v>
      </c>
    </row>
    <row r="46" spans="1:7" ht="15">
      <c r="A46" s="101" t="s">
        <v>55</v>
      </c>
      <c r="B46" s="20">
        <v>0.7</v>
      </c>
      <c r="C46" s="20">
        <v>1.05</v>
      </c>
      <c r="D46" s="20">
        <v>0.95</v>
      </c>
      <c r="E46" s="20">
        <v>0.9</v>
      </c>
      <c r="F46" s="20">
        <v>0.85</v>
      </c>
      <c r="G46" s="105">
        <v>0.75</v>
      </c>
    </row>
    <row r="47" spans="1:7" ht="15">
      <c r="A47" s="101" t="s">
        <v>57</v>
      </c>
      <c r="B47" s="20">
        <v>0.5</v>
      </c>
      <c r="C47" s="20">
        <v>0.75</v>
      </c>
      <c r="D47" s="20">
        <v>1.05</v>
      </c>
      <c r="E47" s="20">
        <v>1.1</v>
      </c>
      <c r="F47" s="20">
        <v>1.05</v>
      </c>
      <c r="G47" s="105">
        <v>1.1</v>
      </c>
    </row>
    <row r="48" spans="1:7" ht="15">
      <c r="A48" s="101" t="s">
        <v>56</v>
      </c>
      <c r="B48" s="20">
        <v>0.3</v>
      </c>
      <c r="C48" s="20">
        <v>0.7</v>
      </c>
      <c r="D48" s="20">
        <v>0.85</v>
      </c>
      <c r="E48" s="20">
        <v>0.8</v>
      </c>
      <c r="F48" s="20">
        <v>0.6</v>
      </c>
      <c r="G48" s="105">
        <v>0.65</v>
      </c>
    </row>
    <row r="49" spans="1:7" ht="15">
      <c r="A49" s="101" t="s">
        <v>50</v>
      </c>
      <c r="B49" s="20">
        <v>0.15</v>
      </c>
      <c r="C49" s="20">
        <v>0.3</v>
      </c>
      <c r="D49" s="20">
        <v>0.75</v>
      </c>
      <c r="E49" s="20">
        <v>1</v>
      </c>
      <c r="F49" s="20">
        <v>1</v>
      </c>
      <c r="G49" s="105">
        <v>1.05</v>
      </c>
    </row>
    <row r="50" spans="1:7" ht="15">
      <c r="A50" s="101" t="s">
        <v>51</v>
      </c>
      <c r="B50" s="20">
        <v>0.2</v>
      </c>
      <c r="C50" s="20">
        <v>0.65</v>
      </c>
      <c r="D50" s="20">
        <v>1</v>
      </c>
      <c r="E50" s="20">
        <v>1.05</v>
      </c>
      <c r="F50" s="20">
        <v>1.05</v>
      </c>
      <c r="G50" s="105">
        <v>1.1</v>
      </c>
    </row>
    <row r="51" spans="1:7" ht="15">
      <c r="A51" s="101" t="s">
        <v>75</v>
      </c>
      <c r="B51" s="20">
        <v>0.01</v>
      </c>
      <c r="C51" s="20">
        <v>0.01</v>
      </c>
      <c r="D51" s="20">
        <v>0.01</v>
      </c>
      <c r="E51" s="20">
        <v>0.02</v>
      </c>
      <c r="F51" s="20">
        <v>0.05</v>
      </c>
      <c r="G51" s="105">
        <v>0.02</v>
      </c>
    </row>
    <row r="52" spans="1:7" ht="15">
      <c r="A52" s="101" t="s">
        <v>6</v>
      </c>
      <c r="B52" s="20">
        <v>0.16</v>
      </c>
      <c r="C52" s="20">
        <v>0.13</v>
      </c>
      <c r="D52" s="20">
        <v>0.15</v>
      </c>
      <c r="E52" s="20">
        <v>0.11</v>
      </c>
      <c r="F52" s="20">
        <v>0.13</v>
      </c>
      <c r="G52" s="105">
        <v>0.14</v>
      </c>
    </row>
    <row r="53" spans="1:7" ht="15">
      <c r="A53" s="101" t="s">
        <v>68</v>
      </c>
      <c r="B53" s="20">
        <v>0.01</v>
      </c>
      <c r="C53" s="20">
        <v>0.01</v>
      </c>
      <c r="D53" s="20">
        <v>0.02</v>
      </c>
      <c r="E53" s="20">
        <v>0.03</v>
      </c>
      <c r="F53" s="20">
        <v>0.05</v>
      </c>
      <c r="G53" s="105">
        <v>0.05</v>
      </c>
    </row>
    <row r="54" spans="1:7" s="21" customFormat="1" ht="15">
      <c r="A54" s="101" t="s">
        <v>38</v>
      </c>
      <c r="B54" s="20">
        <v>0.02</v>
      </c>
      <c r="C54" s="20">
        <v>0.04</v>
      </c>
      <c r="D54" s="20">
        <v>0.06</v>
      </c>
      <c r="E54" s="20">
        <v>0.2</v>
      </c>
      <c r="F54" s="20">
        <v>0.3</v>
      </c>
      <c r="G54" s="105">
        <v>0.35</v>
      </c>
    </row>
    <row r="55" spans="1:7" s="21" customFormat="1" ht="15">
      <c r="A55" s="101" t="s">
        <v>23</v>
      </c>
      <c r="B55" s="20">
        <v>0.04</v>
      </c>
      <c r="C55" s="20">
        <v>0.07</v>
      </c>
      <c r="D55" s="20">
        <v>0.12</v>
      </c>
      <c r="E55" s="20">
        <v>0.3</v>
      </c>
      <c r="F55" s="20">
        <v>0.5</v>
      </c>
      <c r="G55" s="105">
        <v>0.8</v>
      </c>
    </row>
    <row r="56" spans="1:7" s="21" customFormat="1" ht="15">
      <c r="A56" s="101" t="s">
        <v>69</v>
      </c>
      <c r="B56" s="20">
        <v>0.01</v>
      </c>
      <c r="C56" s="20">
        <v>0.01</v>
      </c>
      <c r="D56" s="20">
        <v>0.01</v>
      </c>
      <c r="E56" s="20">
        <v>0.02</v>
      </c>
      <c r="F56" s="20">
        <v>0.05</v>
      </c>
      <c r="G56" s="105">
        <v>0.02</v>
      </c>
    </row>
    <row r="57" spans="1:7" s="21" customFormat="1" ht="15">
      <c r="A57" s="102" t="s">
        <v>61</v>
      </c>
      <c r="B57" s="48">
        <v>0.03</v>
      </c>
      <c r="C57" s="48">
        <v>0.03</v>
      </c>
      <c r="D57" s="48">
        <v>0.02</v>
      </c>
      <c r="E57" s="48">
        <v>0.04</v>
      </c>
      <c r="F57" s="48">
        <v>0.05</v>
      </c>
      <c r="G57" s="106">
        <v>0.08</v>
      </c>
    </row>
    <row r="58" spans="1:7" s="21" customFormat="1" ht="15">
      <c r="A58" s="102" t="s">
        <v>54</v>
      </c>
      <c r="B58" s="48">
        <v>0.05</v>
      </c>
      <c r="C58" s="48">
        <v>0.09</v>
      </c>
      <c r="D58" s="48">
        <v>0.3</v>
      </c>
      <c r="E58" s="48">
        <v>0.5</v>
      </c>
      <c r="F58" s="48">
        <v>0.8</v>
      </c>
      <c r="G58" s="106">
        <v>0.5</v>
      </c>
    </row>
    <row r="59" spans="1:7" s="21" customFormat="1" ht="15">
      <c r="A59" s="111" t="s">
        <v>71</v>
      </c>
      <c r="B59" s="112">
        <v>0.2</v>
      </c>
      <c r="C59" s="113">
        <v>0.15</v>
      </c>
      <c r="D59" s="114">
        <v>0.1</v>
      </c>
      <c r="E59" s="115">
        <v>0.1</v>
      </c>
      <c r="F59" s="115">
        <v>0.5</v>
      </c>
      <c r="G59" s="116">
        <v>0.5</v>
      </c>
    </row>
    <row r="60" spans="1:7" s="21" customFormat="1" ht="15">
      <c r="A60"/>
      <c r="B60"/>
      <c r="C60"/>
      <c r="D60"/>
      <c r="E60"/>
      <c r="F60"/>
      <c r="G60"/>
    </row>
    <row r="61" s="21" customFormat="1" ht="15"/>
    <row r="62" s="21" customFormat="1" ht="15"/>
    <row r="63" s="21" customFormat="1" ht="15"/>
    <row r="64" s="21" customFormat="1" ht="15"/>
    <row r="65" spans="1:7" s="90" customFormat="1" ht="15">
      <c r="A65" s="19"/>
      <c r="B65" s="19"/>
      <c r="C65" s="19"/>
      <c r="D65" s="19"/>
      <c r="E65" s="19"/>
      <c r="F65" s="19"/>
      <c r="G65" s="19"/>
    </row>
    <row r="66" spans="1:7" ht="15">
      <c r="A66" s="21"/>
      <c r="B66" s="21"/>
      <c r="C66" s="21"/>
      <c r="D66" s="21"/>
      <c r="E66" s="21"/>
      <c r="F66" s="21"/>
      <c r="G66" s="21"/>
    </row>
    <row r="67" spans="1:7" ht="15">
      <c r="A67" s="21"/>
      <c r="B67" s="21"/>
      <c r="C67" s="21"/>
      <c r="D67" s="21"/>
      <c r="E67" s="21"/>
      <c r="F67" s="21"/>
      <c r="G67" s="21"/>
    </row>
    <row r="68" spans="1:7" ht="15">
      <c r="A68" s="22"/>
      <c r="B68" s="22"/>
      <c r="C68" s="22"/>
      <c r="D68" s="22"/>
      <c r="E68" s="22"/>
      <c r="F68" s="22"/>
      <c r="G68" s="2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SheetLayoutView="100" zoomScalePageLayoutView="0" workbookViewId="0" topLeftCell="C1">
      <selection activeCell="C27" sqref="C27"/>
    </sheetView>
  </sheetViews>
  <sheetFormatPr defaultColWidth="11.5546875" defaultRowHeight="15"/>
  <cols>
    <col min="1" max="1" width="3.10546875" style="25" bestFit="1" customWidth="1"/>
    <col min="2" max="2" width="61.10546875" style="25" customWidth="1"/>
    <col min="3" max="3" width="42.6640625" style="25" customWidth="1"/>
    <col min="4" max="16384" width="11.5546875" style="25" customWidth="1"/>
  </cols>
  <sheetData>
    <row r="1" spans="1:3" s="31" customFormat="1" ht="19.5" customHeight="1">
      <c r="A1" s="28"/>
      <c r="B1" s="29" t="s">
        <v>30</v>
      </c>
      <c r="C1" s="30" t="s">
        <v>40</v>
      </c>
    </row>
    <row r="2" spans="1:3" ht="15">
      <c r="A2" s="23" t="s">
        <v>26</v>
      </c>
      <c r="B2" s="24" t="s">
        <v>41</v>
      </c>
      <c r="C2" s="120" t="s">
        <v>105</v>
      </c>
    </row>
    <row r="3" spans="1:3" ht="30">
      <c r="A3" s="23" t="s">
        <v>27</v>
      </c>
      <c r="B3" s="24" t="s">
        <v>42</v>
      </c>
      <c r="C3" s="120" t="s">
        <v>104</v>
      </c>
    </row>
    <row r="4" spans="1:3" ht="30">
      <c r="A4" s="23" t="s">
        <v>28</v>
      </c>
      <c r="B4" s="24" t="s">
        <v>43</v>
      </c>
      <c r="C4" s="120" t="s">
        <v>106</v>
      </c>
    </row>
    <row r="5" spans="1:3" ht="30">
      <c r="A5" s="23" t="s">
        <v>29</v>
      </c>
      <c r="B5" s="24" t="s">
        <v>34</v>
      </c>
      <c r="C5" s="27" t="s">
        <v>44</v>
      </c>
    </row>
    <row r="6" spans="1:3" ht="15">
      <c r="A6" s="23"/>
      <c r="B6" s="24"/>
      <c r="C6" s="26"/>
    </row>
    <row r="7" spans="1:3" ht="15">
      <c r="A7" s="23"/>
      <c r="B7" s="24"/>
      <c r="C7" s="2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Waldmann</dc:creator>
  <cp:keywords/>
  <dc:description/>
  <cp:lastModifiedBy>M. Burri</cp:lastModifiedBy>
  <cp:lastPrinted>2010-09-22T13:28:05Z</cp:lastPrinted>
  <dcterms:created xsi:type="dcterms:W3CDTF">2007-02-07T14:22:25Z</dcterms:created>
  <dcterms:modified xsi:type="dcterms:W3CDTF">2020-11-16T08:11:59Z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